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717" activeTab="1"/>
  </bookViews>
  <sheets>
    <sheet name="Data" sheetId="2" r:id="rId1"/>
    <sheet name="Documentation" sheetId="7" r:id="rId2"/>
    <sheet name="1610_to_1715" sheetId="3" r:id="rId3"/>
    <sheet name="Statistics" sheetId="8" r:id="rId4"/>
    <sheet name="Input_Data" sheetId="9" r:id="rId5"/>
    <sheet name="Periodograms" sheetId="10" r:id="rId6"/>
  </sheets>
  <definedNames>
    <definedName name="Cell_1545">#REF!</definedName>
    <definedName name="Cell_172">#REF!</definedName>
    <definedName name="Cell_4636">#REF!</definedName>
    <definedName name="Cell_515">#REF!</definedName>
    <definedName name="GregYr">#REF!</definedName>
    <definedName name="Peak_1545">#REF!</definedName>
    <definedName name="Peak_172">#REF!</definedName>
    <definedName name="Peak_4636">#REF!</definedName>
    <definedName name="Peak_515">#REF!</definedName>
    <definedName name="SS">#REF!</definedName>
    <definedName name="SS_Numbers">Data!$B$2:$B$1048576</definedName>
    <definedName name="Year">Data!$A$2:$A$1048576</definedName>
  </definedNames>
  <calcPr calcId="125725"/>
</workbook>
</file>

<file path=xl/calcChain.xml><?xml version="1.0" encoding="utf-8"?>
<calcChain xmlns="http://schemas.openxmlformats.org/spreadsheetml/2006/main">
  <c r="AB2" i="2"/>
  <c r="Q3"/>
  <c r="Q4" s="1"/>
  <c r="Q5" s="1"/>
  <c r="Q6" s="1"/>
  <c r="Q7" s="1"/>
  <c r="Q8" s="1"/>
  <c r="Q9" s="1"/>
  <c r="Q10" s="1"/>
  <c r="P10" s="1"/>
  <c r="P2"/>
  <c r="N2"/>
  <c r="O3"/>
  <c r="O4" s="1"/>
  <c r="O5" s="1"/>
  <c r="O6" s="1"/>
  <c r="O7" s="1"/>
  <c r="O8" s="1"/>
  <c r="O9" s="1"/>
  <c r="O10" s="1"/>
  <c r="O11" s="1"/>
  <c r="AC3"/>
  <c r="AC4" s="1"/>
  <c r="AC5" s="1"/>
  <c r="AC6" s="1"/>
  <c r="AC7" s="1"/>
  <c r="AC8" s="1"/>
  <c r="AC9" s="1"/>
  <c r="AC10" s="1"/>
  <c r="U3"/>
  <c r="U4" s="1"/>
  <c r="U5" s="1"/>
  <c r="Y3"/>
  <c r="Y4" s="1"/>
  <c r="Y5" s="1"/>
  <c r="Y6" s="1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X2"/>
  <c r="X3" s="1"/>
  <c r="X4" s="1"/>
  <c r="X5" s="1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I3"/>
  <c r="I4" s="1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H2"/>
  <c r="H3" s="1"/>
  <c r="H4" s="1"/>
  <c r="H5" s="1"/>
  <c r="H6" s="1"/>
  <c r="H7" s="1"/>
  <c r="H8" s="1"/>
  <c r="H9" s="1"/>
  <c r="H10" s="1"/>
  <c r="H11" s="1"/>
  <c r="H12" s="1"/>
  <c r="H13" s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6"/>
  <c r="AB10" l="1"/>
  <c r="AC11"/>
  <c r="AB8"/>
  <c r="AB6"/>
  <c r="AB4"/>
  <c r="AB9"/>
  <c r="AB7"/>
  <c r="AB5"/>
  <c r="AB3"/>
  <c r="O12"/>
  <c r="N11"/>
  <c r="N9"/>
  <c r="N7"/>
  <c r="N5"/>
  <c r="N3"/>
  <c r="N10"/>
  <c r="N8"/>
  <c r="N6"/>
  <c r="N4"/>
  <c r="P7"/>
  <c r="P3"/>
  <c r="P9"/>
  <c r="P5"/>
  <c r="P8"/>
  <c r="P6"/>
  <c r="P4"/>
  <c r="Q11"/>
  <c r="U6"/>
  <c r="Z11"/>
  <c r="Z38"/>
  <c r="Z36"/>
  <c r="Z34"/>
  <c r="Z32"/>
  <c r="Z30"/>
  <c r="Z28"/>
  <c r="Z26"/>
  <c r="Z24"/>
  <c r="Z22"/>
  <c r="Z20"/>
  <c r="Z18"/>
  <c r="Z16"/>
  <c r="Z39"/>
  <c r="Z37"/>
  <c r="Z35"/>
  <c r="Z33"/>
  <c r="Z31"/>
  <c r="Z29"/>
  <c r="Z27"/>
  <c r="Z25"/>
  <c r="Z23"/>
  <c r="Z21"/>
  <c r="Z19"/>
  <c r="Z17"/>
  <c r="Z15"/>
  <c r="Z12"/>
  <c r="I319"/>
  <c r="I320"/>
  <c r="J12"/>
  <c r="H14"/>
  <c r="J13" s="1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AB11" l="1"/>
  <c r="AC12"/>
  <c r="O13"/>
  <c r="N12"/>
  <c r="P11"/>
  <c r="Q12"/>
  <c r="U7"/>
  <c r="Z13"/>
  <c r="I321"/>
  <c r="H15"/>
  <c r="J14" s="1"/>
  <c r="AB12" l="1"/>
  <c r="AC13"/>
  <c r="O14"/>
  <c r="N13"/>
  <c r="P12"/>
  <c r="Q13"/>
  <c r="U8"/>
  <c r="Z14"/>
  <c r="I322"/>
  <c r="H16"/>
  <c r="J15" s="1"/>
  <c r="AB13" l="1"/>
  <c r="AC14"/>
  <c r="O15"/>
  <c r="N14"/>
  <c r="P13"/>
  <c r="Q14"/>
  <c r="U9"/>
  <c r="I323"/>
  <c r="H17"/>
  <c r="AB14" l="1"/>
  <c r="AC15"/>
  <c r="O16"/>
  <c r="N15"/>
  <c r="P14"/>
  <c r="Q15"/>
  <c r="U10"/>
  <c r="I324"/>
  <c r="J16"/>
  <c r="H18"/>
  <c r="H19" s="1"/>
  <c r="J17"/>
  <c r="AB15" l="1"/>
  <c r="AC16"/>
  <c r="O17"/>
  <c r="N16"/>
  <c r="P15"/>
  <c r="Q16"/>
  <c r="U11"/>
  <c r="I325"/>
  <c r="J18"/>
  <c r="H20"/>
  <c r="J19"/>
  <c r="AB16" l="1"/>
  <c r="AC17"/>
  <c r="O18"/>
  <c r="N17"/>
  <c r="P16"/>
  <c r="Q17"/>
  <c r="U12"/>
  <c r="I326"/>
  <c r="H21"/>
  <c r="J20"/>
  <c r="AC18" l="1"/>
  <c r="AB17"/>
  <c r="O19"/>
  <c r="N18"/>
  <c r="P17"/>
  <c r="Q18"/>
  <c r="U13"/>
  <c r="I327"/>
  <c r="H22"/>
  <c r="J21" s="1"/>
  <c r="AC19" l="1"/>
  <c r="AB18"/>
  <c r="O20"/>
  <c r="N19"/>
  <c r="P18"/>
  <c r="Q19"/>
  <c r="U14"/>
  <c r="I328"/>
  <c r="H23"/>
  <c r="H24" s="1"/>
  <c r="J22"/>
  <c r="K17" s="1"/>
  <c r="AC20" l="1"/>
  <c r="AB19"/>
  <c r="O21"/>
  <c r="N20"/>
  <c r="P19"/>
  <c r="Q20"/>
  <c r="U15"/>
  <c r="I329"/>
  <c r="J23"/>
  <c r="K18" s="1"/>
  <c r="L18" s="1"/>
  <c r="H25"/>
  <c r="J24"/>
  <c r="L17"/>
  <c r="K19" l="1"/>
  <c r="L19" s="1"/>
  <c r="AC21"/>
  <c r="AB20"/>
  <c r="O22"/>
  <c r="N21"/>
  <c r="P20"/>
  <c r="Q21"/>
  <c r="U16"/>
  <c r="H26"/>
  <c r="H27" s="1"/>
  <c r="AC22" l="1"/>
  <c r="AB21"/>
  <c r="O23"/>
  <c r="N22"/>
  <c r="Q22"/>
  <c r="P21"/>
  <c r="U17"/>
  <c r="J25"/>
  <c r="K20" s="1"/>
  <c r="L20" s="1"/>
  <c r="J26"/>
  <c r="H28"/>
  <c r="J27" s="1"/>
  <c r="AC23" l="1"/>
  <c r="AB22"/>
  <c r="O24"/>
  <c r="N23"/>
  <c r="Q23"/>
  <c r="P22"/>
  <c r="U18"/>
  <c r="K21"/>
  <c r="L21" s="1"/>
  <c r="K22"/>
  <c r="L22" s="1"/>
  <c r="H29"/>
  <c r="J28" s="1"/>
  <c r="K23" s="1"/>
  <c r="L23" s="1"/>
  <c r="AC24" l="1"/>
  <c r="AB23"/>
  <c r="O25"/>
  <c r="N24"/>
  <c r="Q24"/>
  <c r="P23"/>
  <c r="U19"/>
  <c r="H30"/>
  <c r="J29" s="1"/>
  <c r="AC25" l="1"/>
  <c r="AB24"/>
  <c r="O26"/>
  <c r="N25"/>
  <c r="Q25"/>
  <c r="P24"/>
  <c r="U20"/>
  <c r="K24"/>
  <c r="L24" s="1"/>
  <c r="H31"/>
  <c r="J30" s="1"/>
  <c r="AC26" l="1"/>
  <c r="AB25"/>
  <c r="O27"/>
  <c r="N26"/>
  <c r="Q26"/>
  <c r="P25"/>
  <c r="U21"/>
  <c r="H32"/>
  <c r="J31" s="1"/>
  <c r="K25"/>
  <c r="L25" s="1"/>
  <c r="AC27" l="1"/>
  <c r="AB26"/>
  <c r="O28"/>
  <c r="N27"/>
  <c r="Q27"/>
  <c r="P26"/>
  <c r="U22"/>
  <c r="H33"/>
  <c r="J32" s="1"/>
  <c r="K27" s="1"/>
  <c r="L27" s="1"/>
  <c r="K26"/>
  <c r="L26" s="1"/>
  <c r="AC28" l="1"/>
  <c r="AB27"/>
  <c r="O29"/>
  <c r="N28"/>
  <c r="Q28"/>
  <c r="P27"/>
  <c r="U23"/>
  <c r="H34"/>
  <c r="H35" s="1"/>
  <c r="AC29" l="1"/>
  <c r="AB28"/>
  <c r="O30"/>
  <c r="N29"/>
  <c r="Q29"/>
  <c r="P28"/>
  <c r="U24"/>
  <c r="J33"/>
  <c r="K28" s="1"/>
  <c r="L28" s="1"/>
  <c r="J34"/>
  <c r="H36"/>
  <c r="H37" s="1"/>
  <c r="AC30" l="1"/>
  <c r="AB29"/>
  <c r="J35"/>
  <c r="K30" s="1"/>
  <c r="L30" s="1"/>
  <c r="O31"/>
  <c r="N30"/>
  <c r="Q30"/>
  <c r="P29"/>
  <c r="U25"/>
  <c r="W24"/>
  <c r="J36"/>
  <c r="K31" s="1"/>
  <c r="L31" s="1"/>
  <c r="H38"/>
  <c r="J37" s="1"/>
  <c r="K29"/>
  <c r="L29" s="1"/>
  <c r="AC31" l="1"/>
  <c r="AB30"/>
  <c r="O32"/>
  <c r="N31"/>
  <c r="Q31"/>
  <c r="P30"/>
  <c r="U26"/>
  <c r="W27"/>
  <c r="H39"/>
  <c r="J38" s="1"/>
  <c r="K32"/>
  <c r="L32" s="1"/>
  <c r="AC32" l="1"/>
  <c r="AB31"/>
  <c r="O33"/>
  <c r="N32"/>
  <c r="Q32"/>
  <c r="P31"/>
  <c r="U27"/>
  <c r="H40"/>
  <c r="J39" s="1"/>
  <c r="K34" s="1"/>
  <c r="L34" s="1"/>
  <c r="K33"/>
  <c r="L33" s="1"/>
  <c r="AC33" l="1"/>
  <c r="AB32"/>
  <c r="O34"/>
  <c r="N33"/>
  <c r="Q33"/>
  <c r="P32"/>
  <c r="U28"/>
  <c r="J40"/>
  <c r="K35" s="1"/>
  <c r="L35" s="1"/>
  <c r="H41"/>
  <c r="AC34" l="1"/>
  <c r="AB33"/>
  <c r="O35"/>
  <c r="N34"/>
  <c r="Q34"/>
  <c r="P33"/>
  <c r="U29"/>
  <c r="H42"/>
  <c r="J41" s="1"/>
  <c r="AC35" l="1"/>
  <c r="AB34"/>
  <c r="O36"/>
  <c r="N35"/>
  <c r="Q35"/>
  <c r="P34"/>
  <c r="U30"/>
  <c r="K36"/>
  <c r="L36" s="1"/>
  <c r="H43"/>
  <c r="J42" s="1"/>
  <c r="AC36" l="1"/>
  <c r="AB35"/>
  <c r="O37"/>
  <c r="N36"/>
  <c r="Q36"/>
  <c r="P35"/>
  <c r="U31"/>
  <c r="K37"/>
  <c r="L37" s="1"/>
  <c r="H44"/>
  <c r="H45" s="1"/>
  <c r="AC37" l="1"/>
  <c r="AB36"/>
  <c r="O38"/>
  <c r="N37"/>
  <c r="Q37"/>
  <c r="P36"/>
  <c r="U32"/>
  <c r="W21"/>
  <c r="W9"/>
  <c r="J44"/>
  <c r="H46"/>
  <c r="H47" s="1"/>
  <c r="J45"/>
  <c r="J43"/>
  <c r="H48"/>
  <c r="J47" s="1"/>
  <c r="J46"/>
  <c r="AC38" l="1"/>
  <c r="AB37"/>
  <c r="O39"/>
  <c r="N38"/>
  <c r="Q38"/>
  <c r="P37"/>
  <c r="U33"/>
  <c r="K38"/>
  <c r="L38" s="1"/>
  <c r="K39"/>
  <c r="L39" s="1"/>
  <c r="K40"/>
  <c r="L40" s="1"/>
  <c r="K41"/>
  <c r="L41" s="1"/>
  <c r="H49"/>
  <c r="J48" s="1"/>
  <c r="K42"/>
  <c r="L42" s="1"/>
  <c r="AC39" l="1"/>
  <c r="AB38"/>
  <c r="O40"/>
  <c r="N39"/>
  <c r="Q39"/>
  <c r="P38"/>
  <c r="U34"/>
  <c r="AE5"/>
  <c r="K43"/>
  <c r="L43" s="1"/>
  <c r="H50"/>
  <c r="AC40" l="1"/>
  <c r="AB39"/>
  <c r="O41"/>
  <c r="N40"/>
  <c r="Q40"/>
  <c r="P39"/>
  <c r="U35"/>
  <c r="AE4"/>
  <c r="H51"/>
  <c r="J50" s="1"/>
  <c r="J49"/>
  <c r="AC41" l="1"/>
  <c r="AB40"/>
  <c r="O42"/>
  <c r="N41"/>
  <c r="Q41"/>
  <c r="P40"/>
  <c r="U36"/>
  <c r="AE3"/>
  <c r="K45"/>
  <c r="L45" s="1"/>
  <c r="K44"/>
  <c r="L44" s="1"/>
  <c r="H52"/>
  <c r="J51" s="1"/>
  <c r="AC42" l="1"/>
  <c r="AB41"/>
  <c r="O43"/>
  <c r="N42"/>
  <c r="Q42"/>
  <c r="P41"/>
  <c r="U37"/>
  <c r="AE2"/>
  <c r="K46"/>
  <c r="L46" s="1"/>
  <c r="H53"/>
  <c r="J52" s="1"/>
  <c r="AC43" l="1"/>
  <c r="AB43" s="1"/>
  <c r="AB42"/>
  <c r="O44"/>
  <c r="N43"/>
  <c r="Q43"/>
  <c r="P42"/>
  <c r="U38"/>
  <c r="AE10"/>
  <c r="K47"/>
  <c r="L47" s="1"/>
  <c r="H54"/>
  <c r="J53" s="1"/>
  <c r="O45" l="1"/>
  <c r="N44"/>
  <c r="Q44"/>
  <c r="P43"/>
  <c r="U39"/>
  <c r="AE9"/>
  <c r="K48"/>
  <c r="L48" s="1"/>
  <c r="H55"/>
  <c r="J54" s="1"/>
  <c r="O46" l="1"/>
  <c r="N45"/>
  <c r="Q45"/>
  <c r="P44"/>
  <c r="U40"/>
  <c r="AE8"/>
  <c r="K49"/>
  <c r="L49" s="1"/>
  <c r="H56"/>
  <c r="J55" s="1"/>
  <c r="G9"/>
  <c r="G21"/>
  <c r="O47" l="1"/>
  <c r="N46"/>
  <c r="Q46"/>
  <c r="P45"/>
  <c r="U41"/>
  <c r="AE7"/>
  <c r="K50"/>
  <c r="L50" s="1"/>
  <c r="H57"/>
  <c r="J56" s="1"/>
  <c r="O48" l="1"/>
  <c r="N47"/>
  <c r="Q47"/>
  <c r="P46"/>
  <c r="U42"/>
  <c r="AE6"/>
  <c r="K51"/>
  <c r="L51" s="1"/>
  <c r="H58"/>
  <c r="J57" s="1"/>
  <c r="O49" l="1"/>
  <c r="N48"/>
  <c r="Q48"/>
  <c r="P47"/>
  <c r="U43"/>
  <c r="K52"/>
  <c r="L52" s="1"/>
  <c r="J58"/>
  <c r="H59"/>
  <c r="O50" l="1"/>
  <c r="N49"/>
  <c r="Q49"/>
  <c r="P48"/>
  <c r="U44"/>
  <c r="K53"/>
  <c r="L53" s="1"/>
  <c r="H60"/>
  <c r="J59" s="1"/>
  <c r="O51" l="1"/>
  <c r="N50"/>
  <c r="Q50"/>
  <c r="P49"/>
  <c r="U45"/>
  <c r="K54"/>
  <c r="L54" s="1"/>
  <c r="H61"/>
  <c r="O52" l="1"/>
  <c r="N51"/>
  <c r="Q51"/>
  <c r="P50"/>
  <c r="U46"/>
  <c r="H62"/>
  <c r="J61" s="1"/>
  <c r="J60"/>
  <c r="O53" l="1"/>
  <c r="N52"/>
  <c r="Q52"/>
  <c r="P51"/>
  <c r="U47"/>
  <c r="K55"/>
  <c r="L55" s="1"/>
  <c r="H63"/>
  <c r="J62" s="1"/>
  <c r="K56"/>
  <c r="L56" s="1"/>
  <c r="O54" l="1"/>
  <c r="N53"/>
  <c r="Q53"/>
  <c r="P52"/>
  <c r="U48"/>
  <c r="H64"/>
  <c r="J63" s="1"/>
  <c r="K57"/>
  <c r="L57" s="1"/>
  <c r="O55" l="1"/>
  <c r="N54"/>
  <c r="Q54"/>
  <c r="P53"/>
  <c r="U49"/>
  <c r="K58"/>
  <c r="L58" s="1"/>
  <c r="H65"/>
  <c r="J64" s="1"/>
  <c r="O56" l="1"/>
  <c r="N55"/>
  <c r="Q55"/>
  <c r="P54"/>
  <c r="U50"/>
  <c r="K59"/>
  <c r="L59" s="1"/>
  <c r="H66"/>
  <c r="J65" s="1"/>
  <c r="O57" l="1"/>
  <c r="N56"/>
  <c r="Q56"/>
  <c r="P55"/>
  <c r="U51"/>
  <c r="K60"/>
  <c r="L60" s="1"/>
  <c r="H67"/>
  <c r="J66" s="1"/>
  <c r="O58" l="1"/>
  <c r="N57"/>
  <c r="Q57"/>
  <c r="P56"/>
  <c r="U52"/>
  <c r="H68"/>
  <c r="J67"/>
  <c r="K61"/>
  <c r="L61" s="1"/>
  <c r="O59" l="1"/>
  <c r="N58"/>
  <c r="Q58"/>
  <c r="P57"/>
  <c r="U53"/>
  <c r="K62"/>
  <c r="L62" s="1"/>
  <c r="H69"/>
  <c r="J68" s="1"/>
  <c r="O60" l="1"/>
  <c r="N59"/>
  <c r="Q59"/>
  <c r="P58"/>
  <c r="U54"/>
  <c r="H70"/>
  <c r="J69"/>
  <c r="K63"/>
  <c r="L63" s="1"/>
  <c r="O61" l="1"/>
  <c r="N60"/>
  <c r="Q60"/>
  <c r="P59"/>
  <c r="U55"/>
  <c r="K64"/>
  <c r="L64" s="1"/>
  <c r="H71"/>
  <c r="J70" s="1"/>
  <c r="O62" l="1"/>
  <c r="N61"/>
  <c r="Q61"/>
  <c r="P60"/>
  <c r="U56"/>
  <c r="K65"/>
  <c r="L65" s="1"/>
  <c r="H72"/>
  <c r="J71" s="1"/>
  <c r="O63" l="1"/>
  <c r="N62"/>
  <c r="Q62"/>
  <c r="P61"/>
  <c r="U57"/>
  <c r="H73"/>
  <c r="J72" s="1"/>
  <c r="K66"/>
  <c r="L66" s="1"/>
  <c r="O64" l="1"/>
  <c r="N63"/>
  <c r="Q63"/>
  <c r="P62"/>
  <c r="U58"/>
  <c r="H74"/>
  <c r="J73" s="1"/>
  <c r="K67"/>
  <c r="L67" s="1"/>
  <c r="O65" l="1"/>
  <c r="N64"/>
  <c r="Q64"/>
  <c r="P63"/>
  <c r="U59"/>
  <c r="K68"/>
  <c r="L68" s="1"/>
  <c r="J74"/>
  <c r="H75"/>
  <c r="O66" l="1"/>
  <c r="N65"/>
  <c r="Q65"/>
  <c r="P64"/>
  <c r="U60"/>
  <c r="H76"/>
  <c r="J75" s="1"/>
  <c r="K69"/>
  <c r="L69" s="1"/>
  <c r="O67" l="1"/>
  <c r="N66"/>
  <c r="Q66"/>
  <c r="P65"/>
  <c r="U61"/>
  <c r="K70"/>
  <c r="L70" s="1"/>
  <c r="H77"/>
  <c r="J76" s="1"/>
  <c r="O68" l="1"/>
  <c r="N67"/>
  <c r="Q67"/>
  <c r="P66"/>
  <c r="U62"/>
  <c r="H78"/>
  <c r="J77"/>
  <c r="K71"/>
  <c r="L71" s="1"/>
  <c r="O69" l="1"/>
  <c r="N68"/>
  <c r="Q68"/>
  <c r="P67"/>
  <c r="U63"/>
  <c r="K72"/>
  <c r="L72" s="1"/>
  <c r="H79"/>
  <c r="J78" s="1"/>
  <c r="O70" l="1"/>
  <c r="N69"/>
  <c r="Q69"/>
  <c r="P68"/>
  <c r="U64"/>
  <c r="K73"/>
  <c r="L73" s="1"/>
  <c r="H80"/>
  <c r="J79" s="1"/>
  <c r="O71" l="1"/>
  <c r="N70"/>
  <c r="Q70"/>
  <c r="P69"/>
  <c r="U65"/>
  <c r="H81"/>
  <c r="J80" s="1"/>
  <c r="K74"/>
  <c r="L74" s="1"/>
  <c r="O72" l="1"/>
  <c r="N71"/>
  <c r="Q71"/>
  <c r="P70"/>
  <c r="U66"/>
  <c r="H82"/>
  <c r="J81" s="1"/>
  <c r="K75"/>
  <c r="L75" s="1"/>
  <c r="O73" l="1"/>
  <c r="N72"/>
  <c r="Q72"/>
  <c r="P71"/>
  <c r="U67"/>
  <c r="K76"/>
  <c r="L76" s="1"/>
  <c r="H83"/>
  <c r="J82" s="1"/>
  <c r="O74" l="1"/>
  <c r="N73"/>
  <c r="Q73"/>
  <c r="P72"/>
  <c r="U68"/>
  <c r="K77"/>
  <c r="L77" s="1"/>
  <c r="H84"/>
  <c r="J83" s="1"/>
  <c r="O75" l="1"/>
  <c r="N74"/>
  <c r="Q74"/>
  <c r="P73"/>
  <c r="U69"/>
  <c r="K78"/>
  <c r="L78" s="1"/>
  <c r="H85"/>
  <c r="J84" s="1"/>
  <c r="O76" l="1"/>
  <c r="N75"/>
  <c r="Q75"/>
  <c r="P74"/>
  <c r="U70"/>
  <c r="K79"/>
  <c r="L79" s="1"/>
  <c r="H86"/>
  <c r="J85" s="1"/>
  <c r="O77" l="1"/>
  <c r="N76"/>
  <c r="Q76"/>
  <c r="P75"/>
  <c r="U71"/>
  <c r="K80"/>
  <c r="L80" s="1"/>
  <c r="H87"/>
  <c r="J86" s="1"/>
  <c r="O78" l="1"/>
  <c r="N77"/>
  <c r="Q77"/>
  <c r="P76"/>
  <c r="U72"/>
  <c r="K81"/>
  <c r="L81" s="1"/>
  <c r="H88"/>
  <c r="J87"/>
  <c r="O79" l="1"/>
  <c r="N78"/>
  <c r="Q78"/>
  <c r="P77"/>
  <c r="U73"/>
  <c r="K82"/>
  <c r="L82" s="1"/>
  <c r="H89"/>
  <c r="J88" s="1"/>
  <c r="O80" l="1"/>
  <c r="N79"/>
  <c r="Q79"/>
  <c r="P78"/>
  <c r="U74"/>
  <c r="H90"/>
  <c r="J89" s="1"/>
  <c r="K83"/>
  <c r="L83" s="1"/>
  <c r="O81" l="1"/>
  <c r="N80"/>
  <c r="Q80"/>
  <c r="P79"/>
  <c r="U75"/>
  <c r="K84"/>
  <c r="L84" s="1"/>
  <c r="H91"/>
  <c r="J90" s="1"/>
  <c r="O82" l="1"/>
  <c r="N81"/>
  <c r="Q81"/>
  <c r="P80"/>
  <c r="U76"/>
  <c r="K85"/>
  <c r="L85" s="1"/>
  <c r="H92"/>
  <c r="J91"/>
  <c r="O83" l="1"/>
  <c r="N82"/>
  <c r="Q82"/>
  <c r="P81"/>
  <c r="U77"/>
  <c r="H93"/>
  <c r="J92" s="1"/>
  <c r="K86"/>
  <c r="L86" s="1"/>
  <c r="O84" l="1"/>
  <c r="N83"/>
  <c r="Q83"/>
  <c r="P82"/>
  <c r="U78"/>
  <c r="H94"/>
  <c r="J93"/>
  <c r="K87"/>
  <c r="L87" s="1"/>
  <c r="O85" l="1"/>
  <c r="N84"/>
  <c r="Q84"/>
  <c r="P83"/>
  <c r="U79"/>
  <c r="K88"/>
  <c r="L88" s="1"/>
  <c r="H95"/>
  <c r="J94" s="1"/>
  <c r="O86" l="1"/>
  <c r="N85"/>
  <c r="Q85"/>
  <c r="P84"/>
  <c r="U80"/>
  <c r="K89"/>
  <c r="L89" s="1"/>
  <c r="H96"/>
  <c r="J95" s="1"/>
  <c r="O87" l="1"/>
  <c r="N86"/>
  <c r="Q86"/>
  <c r="P85"/>
  <c r="U81"/>
  <c r="K90"/>
  <c r="L90" s="1"/>
  <c r="H97"/>
  <c r="J96" s="1"/>
  <c r="O88" l="1"/>
  <c r="N87"/>
  <c r="Q87"/>
  <c r="P86"/>
  <c r="U82"/>
  <c r="K91"/>
  <c r="L91" s="1"/>
  <c r="H98"/>
  <c r="J97"/>
  <c r="O89" l="1"/>
  <c r="N88"/>
  <c r="Q88"/>
  <c r="P87"/>
  <c r="U83"/>
  <c r="K92"/>
  <c r="L92" s="1"/>
  <c r="H99"/>
  <c r="J98" s="1"/>
  <c r="O90" l="1"/>
  <c r="N89"/>
  <c r="Q89"/>
  <c r="P88"/>
  <c r="U84"/>
  <c r="K93"/>
  <c r="L93" s="1"/>
  <c r="H100"/>
  <c r="J99"/>
  <c r="O91" l="1"/>
  <c r="N90"/>
  <c r="Q90"/>
  <c r="P89"/>
  <c r="U85"/>
  <c r="K94"/>
  <c r="L94" s="1"/>
  <c r="H101"/>
  <c r="J100" s="1"/>
  <c r="O92" l="1"/>
  <c r="N91"/>
  <c r="Q91"/>
  <c r="P90"/>
  <c r="U86"/>
  <c r="H102"/>
  <c r="J101" s="1"/>
  <c r="K95"/>
  <c r="L95" s="1"/>
  <c r="O93" l="1"/>
  <c r="N92"/>
  <c r="Q92"/>
  <c r="P91"/>
  <c r="U87"/>
  <c r="K96"/>
  <c r="L96" s="1"/>
  <c r="H103"/>
  <c r="J102" s="1"/>
  <c r="O94" l="1"/>
  <c r="N93"/>
  <c r="Q93"/>
  <c r="P92"/>
  <c r="U88"/>
  <c r="K97"/>
  <c r="L97" s="1"/>
  <c r="H104"/>
  <c r="J103"/>
  <c r="O95" l="1"/>
  <c r="N94"/>
  <c r="Q94"/>
  <c r="P93"/>
  <c r="U89"/>
  <c r="H105"/>
  <c r="J104" s="1"/>
  <c r="K98"/>
  <c r="L98" s="1"/>
  <c r="O96" l="1"/>
  <c r="N95"/>
  <c r="Q95"/>
  <c r="P94"/>
  <c r="U90"/>
  <c r="H106"/>
  <c r="J105" s="1"/>
  <c r="K99"/>
  <c r="L99" s="1"/>
  <c r="O97" l="1"/>
  <c r="N96"/>
  <c r="Q96"/>
  <c r="P95"/>
  <c r="U91"/>
  <c r="K100"/>
  <c r="L100" s="1"/>
  <c r="H107"/>
  <c r="J106" s="1"/>
  <c r="O98" l="1"/>
  <c r="N97"/>
  <c r="Q97"/>
  <c r="P96"/>
  <c r="U92"/>
  <c r="H108"/>
  <c r="J107"/>
  <c r="K101"/>
  <c r="L101" s="1"/>
  <c r="O99" l="1"/>
  <c r="N98"/>
  <c r="Q98"/>
  <c r="P97"/>
  <c r="U93"/>
  <c r="K102"/>
  <c r="L102" s="1"/>
  <c r="H109"/>
  <c r="J108" s="1"/>
  <c r="O100" l="1"/>
  <c r="N99"/>
  <c r="Q99"/>
  <c r="P98"/>
  <c r="U94"/>
  <c r="K103"/>
  <c r="L103" s="1"/>
  <c r="H110"/>
  <c r="J109" s="1"/>
  <c r="O101" l="1"/>
  <c r="N100"/>
  <c r="Q100"/>
  <c r="P99"/>
  <c r="U95"/>
  <c r="K104"/>
  <c r="L104" s="1"/>
  <c r="H111"/>
  <c r="J110" s="1"/>
  <c r="O102" l="1"/>
  <c r="N101"/>
  <c r="Q101"/>
  <c r="P100"/>
  <c r="U96"/>
  <c r="H112"/>
  <c r="J111"/>
  <c r="K105"/>
  <c r="L105" s="1"/>
  <c r="O103" l="1"/>
  <c r="N102"/>
  <c r="Q102"/>
  <c r="P101"/>
  <c r="U97"/>
  <c r="K106"/>
  <c r="L106" s="1"/>
  <c r="H113"/>
  <c r="J112" s="1"/>
  <c r="O104" l="1"/>
  <c r="N103"/>
  <c r="Q103"/>
  <c r="P102"/>
  <c r="U98"/>
  <c r="H114"/>
  <c r="J113" s="1"/>
  <c r="K107"/>
  <c r="L107" s="1"/>
  <c r="O105" l="1"/>
  <c r="N104"/>
  <c r="Q104"/>
  <c r="P103"/>
  <c r="U99"/>
  <c r="K108"/>
  <c r="L108" s="1"/>
  <c r="H115"/>
  <c r="J114" s="1"/>
  <c r="O106" l="1"/>
  <c r="N105"/>
  <c r="Q105"/>
  <c r="P104"/>
  <c r="U100"/>
  <c r="K109"/>
  <c r="L109" s="1"/>
  <c r="H116"/>
  <c r="J115"/>
  <c r="O107" l="1"/>
  <c r="N106"/>
  <c r="Q106"/>
  <c r="P105"/>
  <c r="U101"/>
  <c r="H117"/>
  <c r="J116" s="1"/>
  <c r="K110"/>
  <c r="L110" s="1"/>
  <c r="O108" l="1"/>
  <c r="N107"/>
  <c r="Q107"/>
  <c r="P106"/>
  <c r="U102"/>
  <c r="H118"/>
  <c r="J117"/>
  <c r="K111"/>
  <c r="L111" s="1"/>
  <c r="O109" l="1"/>
  <c r="N108"/>
  <c r="Q108"/>
  <c r="P107"/>
  <c r="U103"/>
  <c r="K112"/>
  <c r="L112" s="1"/>
  <c r="H119"/>
  <c r="J118" s="1"/>
  <c r="O110" l="1"/>
  <c r="N109"/>
  <c r="Q109"/>
  <c r="P108"/>
  <c r="U104"/>
  <c r="K113"/>
  <c r="L113" s="1"/>
  <c r="H120"/>
  <c r="J119" s="1"/>
  <c r="O111" l="1"/>
  <c r="N110"/>
  <c r="Q110"/>
  <c r="P109"/>
  <c r="U105"/>
  <c r="K114"/>
  <c r="L114" s="1"/>
  <c r="H121"/>
  <c r="J120" s="1"/>
  <c r="O112" l="1"/>
  <c r="N111"/>
  <c r="Q111"/>
  <c r="P110"/>
  <c r="U106"/>
  <c r="K115"/>
  <c r="L115" s="1"/>
  <c r="H122"/>
  <c r="J121" s="1"/>
  <c r="O113" l="1"/>
  <c r="N112"/>
  <c r="Q112"/>
  <c r="P111"/>
  <c r="U107"/>
  <c r="K116"/>
  <c r="L116" s="1"/>
  <c r="H123"/>
  <c r="J122" s="1"/>
  <c r="O114" l="1"/>
  <c r="N113"/>
  <c r="Q113"/>
  <c r="P112"/>
  <c r="U108"/>
  <c r="K117"/>
  <c r="L117" s="1"/>
  <c r="H124"/>
  <c r="J123" s="1"/>
  <c r="O115" l="1"/>
  <c r="N114"/>
  <c r="Q114"/>
  <c r="P113"/>
  <c r="U109"/>
  <c r="K118"/>
  <c r="L118" s="1"/>
  <c r="H125"/>
  <c r="J124" s="1"/>
  <c r="O116" l="1"/>
  <c r="N115"/>
  <c r="Q115"/>
  <c r="P114"/>
  <c r="U110"/>
  <c r="H126"/>
  <c r="J125"/>
  <c r="K119"/>
  <c r="L119" s="1"/>
  <c r="O117" l="1"/>
  <c r="N116"/>
  <c r="Q116"/>
  <c r="P115"/>
  <c r="U111"/>
  <c r="K120"/>
  <c r="L120" s="1"/>
  <c r="H127"/>
  <c r="J126" s="1"/>
  <c r="O118" l="1"/>
  <c r="N117"/>
  <c r="Q117"/>
  <c r="P116"/>
  <c r="U112"/>
  <c r="H128"/>
  <c r="J127" s="1"/>
  <c r="K121"/>
  <c r="L121" s="1"/>
  <c r="O119" l="1"/>
  <c r="N118"/>
  <c r="Q118"/>
  <c r="P117"/>
  <c r="U113"/>
  <c r="K122"/>
  <c r="L122" s="1"/>
  <c r="H129"/>
  <c r="O120" l="1"/>
  <c r="N119"/>
  <c r="Q119"/>
  <c r="P118"/>
  <c r="U114"/>
  <c r="H130"/>
  <c r="J129"/>
  <c r="J128"/>
  <c r="O121" l="1"/>
  <c r="N120"/>
  <c r="Q120"/>
  <c r="P119"/>
  <c r="U115"/>
  <c r="K123"/>
  <c r="L123" s="1"/>
  <c r="H131"/>
  <c r="J130" s="1"/>
  <c r="K124"/>
  <c r="L124" s="1"/>
  <c r="O122" l="1"/>
  <c r="N121"/>
  <c r="Q121"/>
  <c r="P120"/>
  <c r="U116"/>
  <c r="H132"/>
  <c r="J131"/>
  <c r="K125"/>
  <c r="L125" s="1"/>
  <c r="O123" l="1"/>
  <c r="N122"/>
  <c r="Q122"/>
  <c r="P121"/>
  <c r="U117"/>
  <c r="K126"/>
  <c r="L126" s="1"/>
  <c r="H133"/>
  <c r="J132" s="1"/>
  <c r="O124" l="1"/>
  <c r="N123"/>
  <c r="Q123"/>
  <c r="P122"/>
  <c r="U118"/>
  <c r="H134"/>
  <c r="J133"/>
  <c r="K127"/>
  <c r="L127" s="1"/>
  <c r="O125" l="1"/>
  <c r="N124"/>
  <c r="Q124"/>
  <c r="P123"/>
  <c r="U119"/>
  <c r="K128"/>
  <c r="L128" s="1"/>
  <c r="H135"/>
  <c r="J134" s="1"/>
  <c r="O126" l="1"/>
  <c r="N125"/>
  <c r="Q125"/>
  <c r="P124"/>
  <c r="U120"/>
  <c r="H136"/>
  <c r="J135" s="1"/>
  <c r="K129"/>
  <c r="L129" s="1"/>
  <c r="O127" l="1"/>
  <c r="N126"/>
  <c r="Q126"/>
  <c r="P125"/>
  <c r="U121"/>
  <c r="K130"/>
  <c r="L130" s="1"/>
  <c r="H137"/>
  <c r="J136" s="1"/>
  <c r="O128" l="1"/>
  <c r="N127"/>
  <c r="Q127"/>
  <c r="P126"/>
  <c r="U122"/>
  <c r="K131"/>
  <c r="L131" s="1"/>
  <c r="H138"/>
  <c r="J137" s="1"/>
  <c r="O129" l="1"/>
  <c r="N128"/>
  <c r="Q128"/>
  <c r="P127"/>
  <c r="U123"/>
  <c r="H139"/>
  <c r="J138" s="1"/>
  <c r="K132"/>
  <c r="L132" s="1"/>
  <c r="O130" l="1"/>
  <c r="N129"/>
  <c r="Q129"/>
  <c r="P128"/>
  <c r="U124"/>
  <c r="H140"/>
  <c r="J139" s="1"/>
  <c r="K133"/>
  <c r="L133" s="1"/>
  <c r="O131" l="1"/>
  <c r="N130"/>
  <c r="Q130"/>
  <c r="P129"/>
  <c r="U125"/>
  <c r="K134"/>
  <c r="L134" s="1"/>
  <c r="H141"/>
  <c r="J140" s="1"/>
  <c r="O132" l="1"/>
  <c r="N131"/>
  <c r="Q131"/>
  <c r="P130"/>
  <c r="U126"/>
  <c r="K135"/>
  <c r="L135" s="1"/>
  <c r="H142"/>
  <c r="J141"/>
  <c r="O133" l="1"/>
  <c r="N132"/>
  <c r="Q132"/>
  <c r="P131"/>
  <c r="U127"/>
  <c r="K136"/>
  <c r="L136" s="1"/>
  <c r="H143"/>
  <c r="J142" s="1"/>
  <c r="O134" l="1"/>
  <c r="N133"/>
  <c r="Q133"/>
  <c r="P132"/>
  <c r="U128"/>
  <c r="H144"/>
  <c r="J143" s="1"/>
  <c r="K137"/>
  <c r="L137" s="1"/>
  <c r="O135" l="1"/>
  <c r="N134"/>
  <c r="Q134"/>
  <c r="P133"/>
  <c r="U129"/>
  <c r="K138"/>
  <c r="L138" s="1"/>
  <c r="H145"/>
  <c r="J144" s="1"/>
  <c r="O136" l="1"/>
  <c r="N135"/>
  <c r="Q135"/>
  <c r="P134"/>
  <c r="U130"/>
  <c r="H146"/>
  <c r="J145" s="1"/>
  <c r="K139"/>
  <c r="L139" s="1"/>
  <c r="O137" l="1"/>
  <c r="N136"/>
  <c r="Q136"/>
  <c r="P135"/>
  <c r="U131"/>
  <c r="K140"/>
  <c r="L140" s="1"/>
  <c r="H147"/>
  <c r="J146" s="1"/>
  <c r="O138" l="1"/>
  <c r="N137"/>
  <c r="Q137"/>
  <c r="P136"/>
  <c r="U132"/>
  <c r="K141"/>
  <c r="L141" s="1"/>
  <c r="H148"/>
  <c r="J147" s="1"/>
  <c r="O139" l="1"/>
  <c r="N138"/>
  <c r="Q138"/>
  <c r="P137"/>
  <c r="U133"/>
  <c r="H149"/>
  <c r="J148" s="1"/>
  <c r="K142"/>
  <c r="L142" s="1"/>
  <c r="O140" l="1"/>
  <c r="N139"/>
  <c r="Q139"/>
  <c r="P138"/>
  <c r="U134"/>
  <c r="H150"/>
  <c r="J149"/>
  <c r="K143"/>
  <c r="L143" s="1"/>
  <c r="O141" l="1"/>
  <c r="N140"/>
  <c r="Q140"/>
  <c r="P139"/>
  <c r="U135"/>
  <c r="K144"/>
  <c r="L144" s="1"/>
  <c r="H151"/>
  <c r="J150" s="1"/>
  <c r="O142" l="1"/>
  <c r="N141"/>
  <c r="Q141"/>
  <c r="P140"/>
  <c r="U136"/>
  <c r="K145"/>
  <c r="L145" s="1"/>
  <c r="H152"/>
  <c r="J151"/>
  <c r="O143" l="1"/>
  <c r="N142"/>
  <c r="Q142"/>
  <c r="P141"/>
  <c r="U137"/>
  <c r="K146"/>
  <c r="L146" s="1"/>
  <c r="H153"/>
  <c r="J152" s="1"/>
  <c r="O144" l="1"/>
  <c r="N143"/>
  <c r="Q143"/>
  <c r="P142"/>
  <c r="U138"/>
  <c r="H154"/>
  <c r="J153" s="1"/>
  <c r="K147"/>
  <c r="L147" s="1"/>
  <c r="O145" l="1"/>
  <c r="N144"/>
  <c r="Q144"/>
  <c r="P143"/>
  <c r="U139"/>
  <c r="K148"/>
  <c r="L148" s="1"/>
  <c r="H155"/>
  <c r="J154" s="1"/>
  <c r="O146" l="1"/>
  <c r="N145"/>
  <c r="Q145"/>
  <c r="P144"/>
  <c r="U140"/>
  <c r="H156"/>
  <c r="J155" s="1"/>
  <c r="K149"/>
  <c r="L149" s="1"/>
  <c r="O147" l="1"/>
  <c r="N146"/>
  <c r="Q146"/>
  <c r="P145"/>
  <c r="U141"/>
  <c r="K150"/>
  <c r="L150" s="1"/>
  <c r="H157"/>
  <c r="J156" s="1"/>
  <c r="O148" l="1"/>
  <c r="N147"/>
  <c r="Q147"/>
  <c r="P146"/>
  <c r="U142"/>
  <c r="K151"/>
  <c r="L151" s="1"/>
  <c r="H158"/>
  <c r="J157"/>
  <c r="O149" l="1"/>
  <c r="N148"/>
  <c r="Q148"/>
  <c r="P147"/>
  <c r="U143"/>
  <c r="H159"/>
  <c r="J158" s="1"/>
  <c r="K152"/>
  <c r="L152" s="1"/>
  <c r="O150" l="1"/>
  <c r="N149"/>
  <c r="Q149"/>
  <c r="P148"/>
  <c r="U144"/>
  <c r="H160"/>
  <c r="J159" s="1"/>
  <c r="K153"/>
  <c r="L153" s="1"/>
  <c r="O151" l="1"/>
  <c r="N150"/>
  <c r="Q150"/>
  <c r="P149"/>
  <c r="U145"/>
  <c r="K154"/>
  <c r="L154" s="1"/>
  <c r="H161"/>
  <c r="J160" s="1"/>
  <c r="O152" l="1"/>
  <c r="N151"/>
  <c r="Q151"/>
  <c r="P150"/>
  <c r="U146"/>
  <c r="K155"/>
  <c r="L155" s="1"/>
  <c r="H162"/>
  <c r="J161" s="1"/>
  <c r="O153" l="1"/>
  <c r="N152"/>
  <c r="Q152"/>
  <c r="P151"/>
  <c r="U147"/>
  <c r="K156"/>
  <c r="L156" s="1"/>
  <c r="H163"/>
  <c r="J162" s="1"/>
  <c r="O154" l="1"/>
  <c r="N153"/>
  <c r="Q153"/>
  <c r="P152"/>
  <c r="U148"/>
  <c r="K157"/>
  <c r="L157" s="1"/>
  <c r="H164"/>
  <c r="J163" s="1"/>
  <c r="O155" l="1"/>
  <c r="N154"/>
  <c r="Q154"/>
  <c r="P153"/>
  <c r="U149"/>
  <c r="K158"/>
  <c r="L158" s="1"/>
  <c r="H165"/>
  <c r="J164" s="1"/>
  <c r="O156" l="1"/>
  <c r="N155"/>
  <c r="Q155"/>
  <c r="P154"/>
  <c r="U150"/>
  <c r="K159"/>
  <c r="L159" s="1"/>
  <c r="H166"/>
  <c r="J165" s="1"/>
  <c r="O157" l="1"/>
  <c r="N156"/>
  <c r="Q156"/>
  <c r="P155"/>
  <c r="U151"/>
  <c r="K160"/>
  <c r="L160" s="1"/>
  <c r="H167"/>
  <c r="J166" s="1"/>
  <c r="O158" l="1"/>
  <c r="N157"/>
  <c r="Q157"/>
  <c r="P156"/>
  <c r="U152"/>
  <c r="H168"/>
  <c r="J167" s="1"/>
  <c r="K161"/>
  <c r="L161" s="1"/>
  <c r="O159" l="1"/>
  <c r="N158"/>
  <c r="Q158"/>
  <c r="P157"/>
  <c r="U153"/>
  <c r="K162"/>
  <c r="L162" s="1"/>
  <c r="H169"/>
  <c r="J168" s="1"/>
  <c r="O160" l="1"/>
  <c r="N159"/>
  <c r="Q159"/>
  <c r="P158"/>
  <c r="U154"/>
  <c r="K163"/>
  <c r="L163" s="1"/>
  <c r="H170"/>
  <c r="J169"/>
  <c r="O161" l="1"/>
  <c r="N160"/>
  <c r="Q160"/>
  <c r="P159"/>
  <c r="U155"/>
  <c r="H171"/>
  <c r="J170" s="1"/>
  <c r="K164"/>
  <c r="L164" s="1"/>
  <c r="O162" l="1"/>
  <c r="N161"/>
  <c r="Q161"/>
  <c r="P160"/>
  <c r="U156"/>
  <c r="H172"/>
  <c r="J171" s="1"/>
  <c r="K165"/>
  <c r="L165" s="1"/>
  <c r="O163" l="1"/>
  <c r="N162"/>
  <c r="Q162"/>
  <c r="P161"/>
  <c r="U157"/>
  <c r="K166"/>
  <c r="L166" s="1"/>
  <c r="H173"/>
  <c r="J172" s="1"/>
  <c r="O164" l="1"/>
  <c r="N163"/>
  <c r="Q163"/>
  <c r="P162"/>
  <c r="U158"/>
  <c r="K167"/>
  <c r="L167" s="1"/>
  <c r="H174"/>
  <c r="J173"/>
  <c r="O165" l="1"/>
  <c r="N164"/>
  <c r="Q164"/>
  <c r="P163"/>
  <c r="U159"/>
  <c r="K168"/>
  <c r="L168" s="1"/>
  <c r="H175"/>
  <c r="J174" s="1"/>
  <c r="O166" l="1"/>
  <c r="N165"/>
  <c r="Q165"/>
  <c r="P164"/>
  <c r="U160"/>
  <c r="H176"/>
  <c r="J175"/>
  <c r="K169"/>
  <c r="L169" s="1"/>
  <c r="O167" l="1"/>
  <c r="N166"/>
  <c r="Q166"/>
  <c r="P165"/>
  <c r="U161"/>
  <c r="K170"/>
  <c r="L170" s="1"/>
  <c r="H177"/>
  <c r="J176" s="1"/>
  <c r="O168" l="1"/>
  <c r="N167"/>
  <c r="Q167"/>
  <c r="P166"/>
  <c r="U162"/>
  <c r="H178"/>
  <c r="J177" s="1"/>
  <c r="K171"/>
  <c r="L171" s="1"/>
  <c r="O169" l="1"/>
  <c r="N168"/>
  <c r="Q168"/>
  <c r="P167"/>
  <c r="U163"/>
  <c r="K172"/>
  <c r="L172" s="1"/>
  <c r="H179"/>
  <c r="J178" s="1"/>
  <c r="O170" l="1"/>
  <c r="N169"/>
  <c r="Q169"/>
  <c r="P168"/>
  <c r="U164"/>
  <c r="K173"/>
  <c r="L173" s="1"/>
  <c r="H180"/>
  <c r="J179" s="1"/>
  <c r="O171" l="1"/>
  <c r="N170"/>
  <c r="Q170"/>
  <c r="P169"/>
  <c r="U165"/>
  <c r="H181"/>
  <c r="J180" s="1"/>
  <c r="K174"/>
  <c r="L174" s="1"/>
  <c r="O172" l="1"/>
  <c r="N171"/>
  <c r="Q171"/>
  <c r="P170"/>
  <c r="U166"/>
  <c r="H182"/>
  <c r="J181" s="1"/>
  <c r="K175"/>
  <c r="L175" s="1"/>
  <c r="O173" l="1"/>
  <c r="N172"/>
  <c r="Q172"/>
  <c r="P171"/>
  <c r="U167"/>
  <c r="K176"/>
  <c r="L176" s="1"/>
  <c r="H183"/>
  <c r="J182" s="1"/>
  <c r="O174" l="1"/>
  <c r="N173"/>
  <c r="Q173"/>
  <c r="P172"/>
  <c r="U168"/>
  <c r="K177"/>
  <c r="L177" s="1"/>
  <c r="H184"/>
  <c r="J183"/>
  <c r="O175" l="1"/>
  <c r="N174"/>
  <c r="Q174"/>
  <c r="P173"/>
  <c r="U169"/>
  <c r="K178"/>
  <c r="L178" s="1"/>
  <c r="H185"/>
  <c r="J184" s="1"/>
  <c r="O176" l="1"/>
  <c r="N175"/>
  <c r="Q175"/>
  <c r="P174"/>
  <c r="U170"/>
  <c r="H186"/>
  <c r="J185" s="1"/>
  <c r="K179"/>
  <c r="L179" s="1"/>
  <c r="O177" l="1"/>
  <c r="N176"/>
  <c r="Q176"/>
  <c r="P175"/>
  <c r="U171"/>
  <c r="K180"/>
  <c r="L180" s="1"/>
  <c r="H187"/>
  <c r="J186" s="1"/>
  <c r="O178" l="1"/>
  <c r="N177"/>
  <c r="Q177"/>
  <c r="P176"/>
  <c r="U172"/>
  <c r="H188"/>
  <c r="J187" s="1"/>
  <c r="K181"/>
  <c r="L181" s="1"/>
  <c r="O179" l="1"/>
  <c r="N178"/>
  <c r="Q178"/>
  <c r="P177"/>
  <c r="U173"/>
  <c r="K182"/>
  <c r="L182" s="1"/>
  <c r="H189"/>
  <c r="J188" s="1"/>
  <c r="O180" l="1"/>
  <c r="N179"/>
  <c r="Q179"/>
  <c r="P178"/>
  <c r="U174"/>
  <c r="K183"/>
  <c r="L183" s="1"/>
  <c r="H190"/>
  <c r="J189"/>
  <c r="O181" l="1"/>
  <c r="N180"/>
  <c r="Q180"/>
  <c r="P179"/>
  <c r="U175"/>
  <c r="H191"/>
  <c r="J190" s="1"/>
  <c r="K184"/>
  <c r="L184" s="1"/>
  <c r="O182" l="1"/>
  <c r="N181"/>
  <c r="Q181"/>
  <c r="P180"/>
  <c r="U176"/>
  <c r="H192"/>
  <c r="J191" s="1"/>
  <c r="K185"/>
  <c r="L185" s="1"/>
  <c r="O183" l="1"/>
  <c r="N182"/>
  <c r="Q182"/>
  <c r="P181"/>
  <c r="U177"/>
  <c r="K186"/>
  <c r="L186" s="1"/>
  <c r="H193"/>
  <c r="J192" s="1"/>
  <c r="O184" l="1"/>
  <c r="N183"/>
  <c r="Q183"/>
  <c r="P182"/>
  <c r="U178"/>
  <c r="H194"/>
  <c r="J193"/>
  <c r="K187"/>
  <c r="L187" s="1"/>
  <c r="O185" l="1"/>
  <c r="N184"/>
  <c r="Q184"/>
  <c r="P183"/>
  <c r="U179"/>
  <c r="K188"/>
  <c r="L188" s="1"/>
  <c r="H195"/>
  <c r="J194" s="1"/>
  <c r="O186" l="1"/>
  <c r="N185"/>
  <c r="Q185"/>
  <c r="P184"/>
  <c r="U180"/>
  <c r="H196"/>
  <c r="J195" s="1"/>
  <c r="K189"/>
  <c r="L189" s="1"/>
  <c r="O187" l="1"/>
  <c r="N186"/>
  <c r="Q186"/>
  <c r="P185"/>
  <c r="U181"/>
  <c r="K190"/>
  <c r="L190" s="1"/>
  <c r="H197"/>
  <c r="J196" s="1"/>
  <c r="O188" l="1"/>
  <c r="N187"/>
  <c r="Q187"/>
  <c r="P186"/>
  <c r="U182"/>
  <c r="H198"/>
  <c r="J197" s="1"/>
  <c r="K191"/>
  <c r="L191" s="1"/>
  <c r="O189" l="1"/>
  <c r="N188"/>
  <c r="Q188"/>
  <c r="P187"/>
  <c r="U183"/>
  <c r="K192"/>
  <c r="L192" s="1"/>
  <c r="H199"/>
  <c r="J198" s="1"/>
  <c r="O190" l="1"/>
  <c r="N189"/>
  <c r="Q189"/>
  <c r="P188"/>
  <c r="U184"/>
  <c r="H200"/>
  <c r="J199" s="1"/>
  <c r="K193"/>
  <c r="L193" s="1"/>
  <c r="O191" l="1"/>
  <c r="N190"/>
  <c r="Q190"/>
  <c r="P189"/>
  <c r="U185"/>
  <c r="K194"/>
  <c r="L194" s="1"/>
  <c r="H201"/>
  <c r="J200" s="1"/>
  <c r="O192" l="1"/>
  <c r="N191"/>
  <c r="Q191"/>
  <c r="P190"/>
  <c r="U186"/>
  <c r="K195"/>
  <c r="L195" s="1"/>
  <c r="H202"/>
  <c r="J201"/>
  <c r="O193" l="1"/>
  <c r="N192"/>
  <c r="Q192"/>
  <c r="P191"/>
  <c r="U187"/>
  <c r="H203"/>
  <c r="J202" s="1"/>
  <c r="K196"/>
  <c r="L196" s="1"/>
  <c r="O194" l="1"/>
  <c r="N193"/>
  <c r="Q193"/>
  <c r="P192"/>
  <c r="U188"/>
  <c r="H204"/>
  <c r="J203"/>
  <c r="K197"/>
  <c r="L197" s="1"/>
  <c r="O195" l="1"/>
  <c r="N194"/>
  <c r="Q194"/>
  <c r="P193"/>
  <c r="U189"/>
  <c r="K198"/>
  <c r="L198" s="1"/>
  <c r="H205"/>
  <c r="J204" s="1"/>
  <c r="O196" l="1"/>
  <c r="N195"/>
  <c r="Q195"/>
  <c r="P194"/>
  <c r="U190"/>
  <c r="K199"/>
  <c r="L199" s="1"/>
  <c r="H206"/>
  <c r="J205"/>
  <c r="O197" l="1"/>
  <c r="N196"/>
  <c r="Q196"/>
  <c r="P195"/>
  <c r="U191"/>
  <c r="K200"/>
  <c r="L200" s="1"/>
  <c r="H207"/>
  <c r="J206" s="1"/>
  <c r="O198" l="1"/>
  <c r="N197"/>
  <c r="Q197"/>
  <c r="P196"/>
  <c r="U192"/>
  <c r="K201"/>
  <c r="L201" s="1"/>
  <c r="H208"/>
  <c r="J207" s="1"/>
  <c r="O199" l="1"/>
  <c r="N198"/>
  <c r="Q198"/>
  <c r="P197"/>
  <c r="U193"/>
  <c r="K202"/>
  <c r="L202" s="1"/>
  <c r="H209"/>
  <c r="J208" s="1"/>
  <c r="O200" l="1"/>
  <c r="N199"/>
  <c r="Q199"/>
  <c r="P198"/>
  <c r="U194"/>
  <c r="K203"/>
  <c r="L203" s="1"/>
  <c r="H210"/>
  <c r="J209" s="1"/>
  <c r="O201" l="1"/>
  <c r="N200"/>
  <c r="Q200"/>
  <c r="P199"/>
  <c r="U195"/>
  <c r="K204"/>
  <c r="L204" s="1"/>
  <c r="H211"/>
  <c r="J210" s="1"/>
  <c r="O202" l="1"/>
  <c r="N201"/>
  <c r="Q201"/>
  <c r="P200"/>
  <c r="U196"/>
  <c r="H212"/>
  <c r="J211" s="1"/>
  <c r="K205"/>
  <c r="L205" s="1"/>
  <c r="O203" l="1"/>
  <c r="N202"/>
  <c r="Q202"/>
  <c r="P201"/>
  <c r="U197"/>
  <c r="K206"/>
  <c r="L206" s="1"/>
  <c r="H213"/>
  <c r="J212" s="1"/>
  <c r="O204" l="1"/>
  <c r="N203"/>
  <c r="Q203"/>
  <c r="P202"/>
  <c r="U198"/>
  <c r="K207"/>
  <c r="L207" s="1"/>
  <c r="H214"/>
  <c r="J213" s="1"/>
  <c r="O205" l="1"/>
  <c r="N204"/>
  <c r="Q204"/>
  <c r="P203"/>
  <c r="U199"/>
  <c r="H215"/>
  <c r="J214" s="1"/>
  <c r="K208"/>
  <c r="L208" s="1"/>
  <c r="O206" l="1"/>
  <c r="N205"/>
  <c r="Q205"/>
  <c r="P204"/>
  <c r="U200"/>
  <c r="H216"/>
  <c r="J215"/>
  <c r="K209"/>
  <c r="L209" s="1"/>
  <c r="O207" l="1"/>
  <c r="N206"/>
  <c r="Q206"/>
  <c r="P205"/>
  <c r="U201"/>
  <c r="K210"/>
  <c r="L210" s="1"/>
  <c r="H217"/>
  <c r="J216" s="1"/>
  <c r="O208" l="1"/>
  <c r="N207"/>
  <c r="Q207"/>
  <c r="P206"/>
  <c r="U202"/>
  <c r="K211"/>
  <c r="L211" s="1"/>
  <c r="H218"/>
  <c r="J217" s="1"/>
  <c r="O209" l="1"/>
  <c r="N208"/>
  <c r="Q208"/>
  <c r="P207"/>
  <c r="U203"/>
  <c r="H219"/>
  <c r="J218" s="1"/>
  <c r="K212"/>
  <c r="L212" s="1"/>
  <c r="O210" l="1"/>
  <c r="N209"/>
  <c r="Q209"/>
  <c r="P208"/>
  <c r="U204"/>
  <c r="H220"/>
  <c r="J219" s="1"/>
  <c r="K213"/>
  <c r="L213" s="1"/>
  <c r="O211" l="1"/>
  <c r="N210"/>
  <c r="Q210"/>
  <c r="P209"/>
  <c r="U205"/>
  <c r="K214"/>
  <c r="L214" s="1"/>
  <c r="H221"/>
  <c r="J220" s="1"/>
  <c r="O212" l="1"/>
  <c r="N211"/>
  <c r="Q211"/>
  <c r="P210"/>
  <c r="U206"/>
  <c r="K215"/>
  <c r="L215" s="1"/>
  <c r="H222"/>
  <c r="J221"/>
  <c r="O213" l="1"/>
  <c r="N212"/>
  <c r="Q212"/>
  <c r="P211"/>
  <c r="U207"/>
  <c r="J222"/>
  <c r="H223"/>
  <c r="K216"/>
  <c r="L216" s="1"/>
  <c r="O214" l="1"/>
  <c r="N213"/>
  <c r="Q213"/>
  <c r="P212"/>
  <c r="U208"/>
  <c r="H224"/>
  <c r="J223"/>
  <c r="K217"/>
  <c r="L217" s="1"/>
  <c r="O215" l="1"/>
  <c r="N214"/>
  <c r="Q214"/>
  <c r="P213"/>
  <c r="U209"/>
  <c r="K218"/>
  <c r="L218" s="1"/>
  <c r="H225"/>
  <c r="J224" s="1"/>
  <c r="O216" l="1"/>
  <c r="N215"/>
  <c r="Q215"/>
  <c r="P214"/>
  <c r="U210"/>
  <c r="K219"/>
  <c r="L219" s="1"/>
  <c r="H226"/>
  <c r="J225"/>
  <c r="O217" l="1"/>
  <c r="N216"/>
  <c r="Q216"/>
  <c r="P215"/>
  <c r="U211"/>
  <c r="K220"/>
  <c r="L220" s="1"/>
  <c r="H227"/>
  <c r="J226" s="1"/>
  <c r="O218" l="1"/>
  <c r="N217"/>
  <c r="Q217"/>
  <c r="P216"/>
  <c r="U212"/>
  <c r="H228"/>
  <c r="J227" s="1"/>
  <c r="K221"/>
  <c r="L221" s="1"/>
  <c r="O219" l="1"/>
  <c r="N218"/>
  <c r="Q218"/>
  <c r="P217"/>
  <c r="U213"/>
  <c r="K222"/>
  <c r="L222" s="1"/>
  <c r="H229"/>
  <c r="J228" s="1"/>
  <c r="O220" l="1"/>
  <c r="N219"/>
  <c r="Q219"/>
  <c r="P218"/>
  <c r="U214"/>
  <c r="H230"/>
  <c r="J229"/>
  <c r="K223"/>
  <c r="L223" s="1"/>
  <c r="O221" l="1"/>
  <c r="N220"/>
  <c r="Q220"/>
  <c r="P219"/>
  <c r="U215"/>
  <c r="K224"/>
  <c r="L224" s="1"/>
  <c r="H231"/>
  <c r="J230" s="1"/>
  <c r="O222" l="1"/>
  <c r="N221"/>
  <c r="Q221"/>
  <c r="P220"/>
  <c r="U216"/>
  <c r="K225"/>
  <c r="L225" s="1"/>
  <c r="H232"/>
  <c r="J231"/>
  <c r="O223" l="1"/>
  <c r="N222"/>
  <c r="Q222"/>
  <c r="P221"/>
  <c r="U217"/>
  <c r="H233"/>
  <c r="J232" s="1"/>
  <c r="K226"/>
  <c r="L226" s="1"/>
  <c r="O224" l="1"/>
  <c r="N223"/>
  <c r="Q223"/>
  <c r="P222"/>
  <c r="U218"/>
  <c r="H234"/>
  <c r="J233"/>
  <c r="K227"/>
  <c r="L227" s="1"/>
  <c r="O225" l="1"/>
  <c r="N224"/>
  <c r="Q224"/>
  <c r="P223"/>
  <c r="U219"/>
  <c r="K228"/>
  <c r="L228" s="1"/>
  <c r="H235"/>
  <c r="J234" s="1"/>
  <c r="O226" l="1"/>
  <c r="N225"/>
  <c r="Q225"/>
  <c r="P224"/>
  <c r="U220"/>
  <c r="K229"/>
  <c r="L229" s="1"/>
  <c r="H236"/>
  <c r="J235"/>
  <c r="O227" l="1"/>
  <c r="N226"/>
  <c r="Q226"/>
  <c r="P225"/>
  <c r="U221"/>
  <c r="K230"/>
  <c r="L230" s="1"/>
  <c r="H237"/>
  <c r="J236" s="1"/>
  <c r="O228" l="1"/>
  <c r="N227"/>
  <c r="Q227"/>
  <c r="P226"/>
  <c r="U222"/>
  <c r="H238"/>
  <c r="J237"/>
  <c r="K231"/>
  <c r="L231" s="1"/>
  <c r="O229" l="1"/>
  <c r="N228"/>
  <c r="Q228"/>
  <c r="P227"/>
  <c r="U223"/>
  <c r="K232"/>
  <c r="L232" s="1"/>
  <c r="H239"/>
  <c r="J238" s="1"/>
  <c r="O230" l="1"/>
  <c r="N229"/>
  <c r="Q229"/>
  <c r="P228"/>
  <c r="U224"/>
  <c r="H240"/>
  <c r="J239"/>
  <c r="K233"/>
  <c r="L233" s="1"/>
  <c r="O231" l="1"/>
  <c r="N230"/>
  <c r="Q230"/>
  <c r="P229"/>
  <c r="U225"/>
  <c r="K234"/>
  <c r="L234" s="1"/>
  <c r="H241"/>
  <c r="J240" s="1"/>
  <c r="O232" l="1"/>
  <c r="N231"/>
  <c r="Q231"/>
  <c r="P230"/>
  <c r="U226"/>
  <c r="K235"/>
  <c r="L235" s="1"/>
  <c r="H242"/>
  <c r="J241"/>
  <c r="O233" l="1"/>
  <c r="N232"/>
  <c r="Q232"/>
  <c r="P231"/>
  <c r="U227"/>
  <c r="H243"/>
  <c r="J242" s="1"/>
  <c r="K236"/>
  <c r="L236" s="1"/>
  <c r="O234" l="1"/>
  <c r="N233"/>
  <c r="Q233"/>
  <c r="P232"/>
  <c r="U228"/>
  <c r="H244"/>
  <c r="J243"/>
  <c r="K237"/>
  <c r="L237" s="1"/>
  <c r="O235" l="1"/>
  <c r="N234"/>
  <c r="Q234"/>
  <c r="P233"/>
  <c r="U229"/>
  <c r="K238"/>
  <c r="L238" s="1"/>
  <c r="H245"/>
  <c r="J244" s="1"/>
  <c r="O236" l="1"/>
  <c r="N235"/>
  <c r="Q235"/>
  <c r="P234"/>
  <c r="U230"/>
  <c r="K239"/>
  <c r="L239" s="1"/>
  <c r="H246"/>
  <c r="J245"/>
  <c r="O237" l="1"/>
  <c r="N236"/>
  <c r="Q236"/>
  <c r="P235"/>
  <c r="U231"/>
  <c r="K240"/>
  <c r="L240" s="1"/>
  <c r="H247"/>
  <c r="J246" s="1"/>
  <c r="O238" l="1"/>
  <c r="N237"/>
  <c r="Q237"/>
  <c r="P236"/>
  <c r="U232"/>
  <c r="K241"/>
  <c r="L241" s="1"/>
  <c r="H248"/>
  <c r="J247" s="1"/>
  <c r="O239" l="1"/>
  <c r="N238"/>
  <c r="Q238"/>
  <c r="P237"/>
  <c r="U233"/>
  <c r="K242"/>
  <c r="L242" s="1"/>
  <c r="J248"/>
  <c r="H249"/>
  <c r="O240" l="1"/>
  <c r="N239"/>
  <c r="Q239"/>
  <c r="P238"/>
  <c r="U234"/>
  <c r="H250"/>
  <c r="J249" s="1"/>
  <c r="K243"/>
  <c r="L243" s="1"/>
  <c r="O241" l="1"/>
  <c r="N240"/>
  <c r="Q240"/>
  <c r="P239"/>
  <c r="U235"/>
  <c r="K244"/>
  <c r="L244" s="1"/>
  <c r="H251"/>
  <c r="J250" s="1"/>
  <c r="O242" l="1"/>
  <c r="N241"/>
  <c r="Q241"/>
  <c r="P240"/>
  <c r="U236"/>
  <c r="H252"/>
  <c r="J251" s="1"/>
  <c r="K245"/>
  <c r="L245" s="1"/>
  <c r="O243" l="1"/>
  <c r="N242"/>
  <c r="Q242"/>
  <c r="P241"/>
  <c r="U237"/>
  <c r="K246"/>
  <c r="L246" s="1"/>
  <c r="H253"/>
  <c r="J252" s="1"/>
  <c r="O244" l="1"/>
  <c r="N243"/>
  <c r="Q243"/>
  <c r="P242"/>
  <c r="U238"/>
  <c r="H254"/>
  <c r="J253" s="1"/>
  <c r="K247"/>
  <c r="L247" s="1"/>
  <c r="O245" l="1"/>
  <c r="N244"/>
  <c r="Q244"/>
  <c r="P243"/>
  <c r="U239"/>
  <c r="K248"/>
  <c r="L248" s="1"/>
  <c r="H255"/>
  <c r="J254" s="1"/>
  <c r="O246" l="1"/>
  <c r="N245"/>
  <c r="Q245"/>
  <c r="P244"/>
  <c r="U240"/>
  <c r="H256"/>
  <c r="J255" s="1"/>
  <c r="K249"/>
  <c r="L249" s="1"/>
  <c r="O247" l="1"/>
  <c r="N246"/>
  <c r="Q246"/>
  <c r="P245"/>
  <c r="U241"/>
  <c r="K250"/>
  <c r="L250" s="1"/>
  <c r="H257"/>
  <c r="J256" s="1"/>
  <c r="O248" l="1"/>
  <c r="N247"/>
  <c r="Q247"/>
  <c r="P246"/>
  <c r="U242"/>
  <c r="K251"/>
  <c r="L251" s="1"/>
  <c r="H258"/>
  <c r="J257"/>
  <c r="O249" l="1"/>
  <c r="N248"/>
  <c r="Q248"/>
  <c r="P247"/>
  <c r="U243"/>
  <c r="H259"/>
  <c r="J258" s="1"/>
  <c r="K252"/>
  <c r="L252" s="1"/>
  <c r="O250" l="1"/>
  <c r="N249"/>
  <c r="Q249"/>
  <c r="P248"/>
  <c r="U244"/>
  <c r="H260"/>
  <c r="J259"/>
  <c r="K253"/>
  <c r="L253" s="1"/>
  <c r="O251" l="1"/>
  <c r="N250"/>
  <c r="Q250"/>
  <c r="P249"/>
  <c r="U245"/>
  <c r="K254"/>
  <c r="L254" s="1"/>
  <c r="H261"/>
  <c r="J260" s="1"/>
  <c r="O252" l="1"/>
  <c r="N251"/>
  <c r="Q251"/>
  <c r="P250"/>
  <c r="U246"/>
  <c r="K255"/>
  <c r="L255" s="1"/>
  <c r="H262"/>
  <c r="J261"/>
  <c r="O253" l="1"/>
  <c r="N252"/>
  <c r="Q252"/>
  <c r="P251"/>
  <c r="U247"/>
  <c r="K256"/>
  <c r="L256" s="1"/>
  <c r="H263"/>
  <c r="J262" s="1"/>
  <c r="O254" l="1"/>
  <c r="N253"/>
  <c r="Q253"/>
  <c r="P252"/>
  <c r="U248"/>
  <c r="H264"/>
  <c r="J263" s="1"/>
  <c r="K257"/>
  <c r="L257" s="1"/>
  <c r="O255" l="1"/>
  <c r="N254"/>
  <c r="Q254"/>
  <c r="P253"/>
  <c r="U249"/>
  <c r="K258"/>
  <c r="L258" s="1"/>
  <c r="H265"/>
  <c r="J264" s="1"/>
  <c r="O256" l="1"/>
  <c r="N255"/>
  <c r="Q255"/>
  <c r="P254"/>
  <c r="U250"/>
  <c r="H266"/>
  <c r="J265"/>
  <c r="K259"/>
  <c r="L259" s="1"/>
  <c r="O257" l="1"/>
  <c r="N256"/>
  <c r="Q256"/>
  <c r="P255"/>
  <c r="U251"/>
  <c r="K260"/>
  <c r="L260" s="1"/>
  <c r="H267"/>
  <c r="J266" s="1"/>
  <c r="O258" l="1"/>
  <c r="N257"/>
  <c r="Q257"/>
  <c r="P256"/>
  <c r="U252"/>
  <c r="K261"/>
  <c r="L261" s="1"/>
  <c r="H268"/>
  <c r="J267" s="1"/>
  <c r="O259" l="1"/>
  <c r="N258"/>
  <c r="Q258"/>
  <c r="P257"/>
  <c r="U253"/>
  <c r="H269"/>
  <c r="J268" s="1"/>
  <c r="K262"/>
  <c r="L262" s="1"/>
  <c r="O260" l="1"/>
  <c r="N259"/>
  <c r="Q259"/>
  <c r="P258"/>
  <c r="U254"/>
  <c r="H270"/>
  <c r="J269"/>
  <c r="K263"/>
  <c r="L263" s="1"/>
  <c r="O261" l="1"/>
  <c r="N260"/>
  <c r="Q260"/>
  <c r="P259"/>
  <c r="U255"/>
  <c r="K264"/>
  <c r="L264" s="1"/>
  <c r="H271"/>
  <c r="J270" s="1"/>
  <c r="O262" l="1"/>
  <c r="N261"/>
  <c r="Q261"/>
  <c r="P260"/>
  <c r="U256"/>
  <c r="K265"/>
  <c r="L265" s="1"/>
  <c r="H272"/>
  <c r="J271"/>
  <c r="O263" l="1"/>
  <c r="N262"/>
  <c r="Q262"/>
  <c r="P261"/>
  <c r="U257"/>
  <c r="K266"/>
  <c r="L266" s="1"/>
  <c r="H273"/>
  <c r="J272" s="1"/>
  <c r="O264" l="1"/>
  <c r="N263"/>
  <c r="Q263"/>
  <c r="P262"/>
  <c r="U258"/>
  <c r="K267"/>
  <c r="L267" s="1"/>
  <c r="H274"/>
  <c r="J273" s="1"/>
  <c r="O265" l="1"/>
  <c r="N264"/>
  <c r="Q264"/>
  <c r="P263"/>
  <c r="U259"/>
  <c r="K268"/>
  <c r="L268" s="1"/>
  <c r="H275"/>
  <c r="J274" s="1"/>
  <c r="O266" l="1"/>
  <c r="N265"/>
  <c r="Q265"/>
  <c r="P264"/>
  <c r="U260"/>
  <c r="H276"/>
  <c r="J275" s="1"/>
  <c r="K269"/>
  <c r="L269" s="1"/>
  <c r="N266" l="1"/>
  <c r="O267"/>
  <c r="Q266"/>
  <c r="P265"/>
  <c r="U261"/>
  <c r="K270"/>
  <c r="L270" s="1"/>
  <c r="H277"/>
  <c r="J276" s="1"/>
  <c r="O268" l="1"/>
  <c r="N267"/>
  <c r="P266"/>
  <c r="Q267"/>
  <c r="U262"/>
  <c r="H278"/>
  <c r="J277" s="1"/>
  <c r="K271"/>
  <c r="L271" s="1"/>
  <c r="O269" l="1"/>
  <c r="N268"/>
  <c r="Q268"/>
  <c r="P267"/>
  <c r="U263"/>
  <c r="K272"/>
  <c r="L272" s="1"/>
  <c r="H279"/>
  <c r="J278" s="1"/>
  <c r="O270" l="1"/>
  <c r="N269"/>
  <c r="Q269"/>
  <c r="P268"/>
  <c r="U264"/>
  <c r="K273"/>
  <c r="L273" s="1"/>
  <c r="H280"/>
  <c r="J279"/>
  <c r="O271" l="1"/>
  <c r="N270"/>
  <c r="Q270"/>
  <c r="P269"/>
  <c r="U265"/>
  <c r="H281"/>
  <c r="J280" s="1"/>
  <c r="K274"/>
  <c r="L274" s="1"/>
  <c r="O272" l="1"/>
  <c r="N271"/>
  <c r="Q271"/>
  <c r="P270"/>
  <c r="U266"/>
  <c r="H282"/>
  <c r="J281"/>
  <c r="K275"/>
  <c r="L275" s="1"/>
  <c r="O273" l="1"/>
  <c r="N272"/>
  <c r="Q272"/>
  <c r="P271"/>
  <c r="U267"/>
  <c r="K276"/>
  <c r="L276" s="1"/>
  <c r="J282"/>
  <c r="H283"/>
  <c r="O274" l="1"/>
  <c r="N273"/>
  <c r="Q273"/>
  <c r="P272"/>
  <c r="U268"/>
  <c r="K277"/>
  <c r="L277" s="1"/>
  <c r="H284"/>
  <c r="J283"/>
  <c r="O275" l="1"/>
  <c r="N274"/>
  <c r="Q274"/>
  <c r="P273"/>
  <c r="U269"/>
  <c r="K278"/>
  <c r="L278" s="1"/>
  <c r="H285"/>
  <c r="J284" s="1"/>
  <c r="O276" l="1"/>
  <c r="N275"/>
  <c r="Q275"/>
  <c r="P274"/>
  <c r="U270"/>
  <c r="H286"/>
  <c r="J285"/>
  <c r="K279"/>
  <c r="L279" s="1"/>
  <c r="O277" l="1"/>
  <c r="N276"/>
  <c r="Q276"/>
  <c r="P275"/>
  <c r="U271"/>
  <c r="K280"/>
  <c r="L280" s="1"/>
  <c r="H287"/>
  <c r="J286" s="1"/>
  <c r="O278" l="1"/>
  <c r="N277"/>
  <c r="Q277"/>
  <c r="P276"/>
  <c r="U272"/>
  <c r="H288"/>
  <c r="J287"/>
  <c r="K281"/>
  <c r="L281" s="1"/>
  <c r="O279" l="1"/>
  <c r="N278"/>
  <c r="Q278"/>
  <c r="P277"/>
  <c r="U273"/>
  <c r="K282"/>
  <c r="L282" s="1"/>
  <c r="H289"/>
  <c r="J288" s="1"/>
  <c r="O280" l="1"/>
  <c r="N279"/>
  <c r="Q279"/>
  <c r="P278"/>
  <c r="U274"/>
  <c r="K283"/>
  <c r="L283" s="1"/>
  <c r="H290"/>
  <c r="J289" s="1"/>
  <c r="O281" l="1"/>
  <c r="N280"/>
  <c r="Q280"/>
  <c r="P279"/>
  <c r="U275"/>
  <c r="K284"/>
  <c r="L284" s="1"/>
  <c r="H291"/>
  <c r="J290" s="1"/>
  <c r="O282" l="1"/>
  <c r="N281"/>
  <c r="Q281"/>
  <c r="P280"/>
  <c r="U276"/>
  <c r="H292"/>
  <c r="J291"/>
  <c r="K285"/>
  <c r="L285" s="1"/>
  <c r="O283" l="1"/>
  <c r="N282"/>
  <c r="Q282"/>
  <c r="P281"/>
  <c r="U277"/>
  <c r="K286"/>
  <c r="L286" s="1"/>
  <c r="H293"/>
  <c r="J292" s="1"/>
  <c r="O284" l="1"/>
  <c r="N283"/>
  <c r="Q283"/>
  <c r="P282"/>
  <c r="U278"/>
  <c r="H294"/>
  <c r="J293"/>
  <c r="K287"/>
  <c r="L287" s="1"/>
  <c r="O285" l="1"/>
  <c r="N284"/>
  <c r="Q284"/>
  <c r="P283"/>
  <c r="U279"/>
  <c r="K288"/>
  <c r="L288" s="1"/>
  <c r="H295"/>
  <c r="J294" s="1"/>
  <c r="O286" l="1"/>
  <c r="N285"/>
  <c r="Q285"/>
  <c r="P284"/>
  <c r="U280"/>
  <c r="K289"/>
  <c r="L289" s="1"/>
  <c r="H296"/>
  <c r="J295"/>
  <c r="O287" l="1"/>
  <c r="N286"/>
  <c r="Q286"/>
  <c r="P285"/>
  <c r="U281"/>
  <c r="H297"/>
  <c r="J296" s="1"/>
  <c r="K290"/>
  <c r="L290" s="1"/>
  <c r="O288" l="1"/>
  <c r="N287"/>
  <c r="Q287"/>
  <c r="P286"/>
  <c r="U282"/>
  <c r="H298"/>
  <c r="J297"/>
  <c r="K291"/>
  <c r="L291" s="1"/>
  <c r="O289" l="1"/>
  <c r="N288"/>
  <c r="Q288"/>
  <c r="P287"/>
  <c r="U283"/>
  <c r="K292"/>
  <c r="L292" s="1"/>
  <c r="J298"/>
  <c r="H299"/>
  <c r="O290" l="1"/>
  <c r="N289"/>
  <c r="Q289"/>
  <c r="P288"/>
  <c r="U284"/>
  <c r="K293"/>
  <c r="L293" s="1"/>
  <c r="H300"/>
  <c r="J299"/>
  <c r="O291" l="1"/>
  <c r="N290"/>
  <c r="Q290"/>
  <c r="P289"/>
  <c r="U285"/>
  <c r="K294"/>
  <c r="L294" s="1"/>
  <c r="H301"/>
  <c r="J300" s="1"/>
  <c r="O292" l="1"/>
  <c r="N291"/>
  <c r="Q291"/>
  <c r="P290"/>
  <c r="U286"/>
  <c r="H302"/>
  <c r="J301"/>
  <c r="K295"/>
  <c r="L295" s="1"/>
  <c r="O293" l="1"/>
  <c r="N292"/>
  <c r="Q292"/>
  <c r="P291"/>
  <c r="U287"/>
  <c r="K296"/>
  <c r="L296" s="1"/>
  <c r="H303"/>
  <c r="J302" s="1"/>
  <c r="O294" l="1"/>
  <c r="N293"/>
  <c r="Q293"/>
  <c r="P292"/>
  <c r="U288"/>
  <c r="H304"/>
  <c r="J303"/>
  <c r="K297"/>
  <c r="L297" s="1"/>
  <c r="O295" l="1"/>
  <c r="N294"/>
  <c r="Q294"/>
  <c r="P293"/>
  <c r="U289"/>
  <c r="K298"/>
  <c r="L298" s="1"/>
  <c r="H305"/>
  <c r="J304" s="1"/>
  <c r="O296" l="1"/>
  <c r="N295"/>
  <c r="Q295"/>
  <c r="P294"/>
  <c r="U290"/>
  <c r="K299"/>
  <c r="L299" s="1"/>
  <c r="H306"/>
  <c r="J305" s="1"/>
  <c r="O297" l="1"/>
  <c r="N296"/>
  <c r="Q296"/>
  <c r="P295"/>
  <c r="U291"/>
  <c r="K300"/>
  <c r="L300" s="1"/>
  <c r="H307"/>
  <c r="J306" s="1"/>
  <c r="O298" l="1"/>
  <c r="N297"/>
  <c r="Q297"/>
  <c r="P296"/>
  <c r="U292"/>
  <c r="H308"/>
  <c r="J307"/>
  <c r="K301"/>
  <c r="L301" s="1"/>
  <c r="O299" l="1"/>
  <c r="N298"/>
  <c r="Q298"/>
  <c r="P297"/>
  <c r="U293"/>
  <c r="K302"/>
  <c r="L302" s="1"/>
  <c r="H309"/>
  <c r="J308" s="1"/>
  <c r="O300" l="1"/>
  <c r="N299"/>
  <c r="Q299"/>
  <c r="P298"/>
  <c r="U294"/>
  <c r="H310"/>
  <c r="J309" s="1"/>
  <c r="K303"/>
  <c r="L303" s="1"/>
  <c r="O301" l="1"/>
  <c r="N300"/>
  <c r="Q300"/>
  <c r="P299"/>
  <c r="U295"/>
  <c r="K304"/>
  <c r="L304" s="1"/>
  <c r="H311"/>
  <c r="J310" s="1"/>
  <c r="O302" l="1"/>
  <c r="N301"/>
  <c r="Q301"/>
  <c r="P300"/>
  <c r="U296"/>
  <c r="H312"/>
  <c r="J311" s="1"/>
  <c r="K305"/>
  <c r="L305" s="1"/>
  <c r="O303" l="1"/>
  <c r="N302"/>
  <c r="Q302"/>
  <c r="P301"/>
  <c r="U297"/>
  <c r="K306"/>
  <c r="L306" s="1"/>
  <c r="H313"/>
  <c r="J312" s="1"/>
  <c r="O304" l="1"/>
  <c r="N303"/>
  <c r="Q303"/>
  <c r="P302"/>
  <c r="U298"/>
  <c r="H314"/>
  <c r="J313"/>
  <c r="K307"/>
  <c r="L307" s="1"/>
  <c r="O305" l="1"/>
  <c r="N304"/>
  <c r="Q304"/>
  <c r="P303"/>
  <c r="U299"/>
  <c r="K308"/>
  <c r="L308" s="1"/>
  <c r="J314"/>
  <c r="H315"/>
  <c r="O306" l="1"/>
  <c r="N305"/>
  <c r="Q305"/>
  <c r="P304"/>
  <c r="U300"/>
  <c r="K309"/>
  <c r="L309" s="1"/>
  <c r="H316"/>
  <c r="J315" s="1"/>
  <c r="O307" l="1"/>
  <c r="N306"/>
  <c r="Q306"/>
  <c r="P305"/>
  <c r="U301"/>
  <c r="K310"/>
  <c r="L310" s="1"/>
  <c r="H317"/>
  <c r="J316" s="1"/>
  <c r="O308" l="1"/>
  <c r="N307"/>
  <c r="Q307"/>
  <c r="P306"/>
  <c r="U302"/>
  <c r="H318"/>
  <c r="J317"/>
  <c r="K311"/>
  <c r="L311" s="1"/>
  <c r="O309" l="1"/>
  <c r="N308"/>
  <c r="Q308"/>
  <c r="P307"/>
  <c r="U303"/>
  <c r="K312"/>
  <c r="L312" s="1"/>
  <c r="H319"/>
  <c r="J318" s="1"/>
  <c r="O310" l="1"/>
  <c r="N309"/>
  <c r="Q309"/>
  <c r="P308"/>
  <c r="U304"/>
  <c r="K313"/>
  <c r="L313" s="1"/>
  <c r="H320"/>
  <c r="J319"/>
  <c r="O311" l="1"/>
  <c r="N310"/>
  <c r="Q310"/>
  <c r="P309"/>
  <c r="U305"/>
  <c r="K314"/>
  <c r="L314" s="1"/>
  <c r="H321"/>
  <c r="O312" l="1"/>
  <c r="N311"/>
  <c r="Q311"/>
  <c r="P310"/>
  <c r="S25" s="1"/>
  <c r="U306"/>
  <c r="G24"/>
  <c r="O313" l="1"/>
  <c r="N312"/>
  <c r="Q312"/>
  <c r="P311"/>
  <c r="S24" s="1"/>
  <c r="U307"/>
  <c r="G27"/>
  <c r="O314" l="1"/>
  <c r="N313"/>
  <c r="Q313"/>
  <c r="P312"/>
  <c r="S23" s="1"/>
  <c r="U308"/>
  <c r="S4"/>
  <c r="S5"/>
  <c r="O315" l="1"/>
  <c r="N314"/>
  <c r="Q314"/>
  <c r="P313"/>
  <c r="S22" s="1"/>
  <c r="U309"/>
  <c r="O316" l="1"/>
  <c r="N315"/>
  <c r="Q315"/>
  <c r="P314"/>
  <c r="S21" s="1"/>
  <c r="U310"/>
  <c r="S2"/>
  <c r="S3"/>
  <c r="O317" l="1"/>
  <c r="N316"/>
  <c r="Q316"/>
  <c r="P315"/>
  <c r="S20" s="1"/>
  <c r="U311"/>
  <c r="O318" l="1"/>
  <c r="N317"/>
  <c r="Q317"/>
  <c r="P316"/>
  <c r="S19" s="1"/>
  <c r="U312"/>
  <c r="S10"/>
  <c r="S9"/>
  <c r="O319" l="1"/>
  <c r="N318"/>
  <c r="Q318"/>
  <c r="P317"/>
  <c r="S18" s="1"/>
  <c r="U313"/>
  <c r="O320" l="1"/>
  <c r="N319"/>
  <c r="Q319"/>
  <c r="P318"/>
  <c r="S17" s="1"/>
  <c r="U314"/>
  <c r="S7"/>
  <c r="S8"/>
  <c r="O321" l="1"/>
  <c r="N320"/>
  <c r="Q320"/>
  <c r="P319"/>
  <c r="U315"/>
  <c r="S6"/>
  <c r="O322" l="1"/>
  <c r="N321"/>
  <c r="Q321"/>
  <c r="P320"/>
  <c r="U316"/>
  <c r="O323" l="1"/>
  <c r="N322"/>
  <c r="Q322"/>
  <c r="P321"/>
  <c r="U317"/>
  <c r="O324" l="1"/>
  <c r="N323"/>
  <c r="Q323"/>
  <c r="P322"/>
  <c r="U318"/>
  <c r="O325" l="1"/>
  <c r="N324"/>
  <c r="Q324"/>
  <c r="P323"/>
  <c r="U319"/>
  <c r="O326" l="1"/>
  <c r="N325"/>
  <c r="Q325"/>
  <c r="P324"/>
  <c r="U320"/>
  <c r="O327" l="1"/>
  <c r="N326"/>
  <c r="Q326"/>
  <c r="P325"/>
  <c r="U321"/>
  <c r="O328" l="1"/>
  <c r="N327"/>
  <c r="Q327"/>
  <c r="P326"/>
  <c r="U322"/>
  <c r="O329" l="1"/>
  <c r="N329" s="1"/>
  <c r="N328"/>
  <c r="Q328"/>
  <c r="P327"/>
  <c r="U323"/>
  <c r="Q329" l="1"/>
  <c r="P329" s="1"/>
  <c r="P328"/>
  <c r="U324"/>
  <c r="U325" l="1"/>
  <c r="U326" l="1"/>
  <c r="U327" l="1"/>
  <c r="U328" l="1"/>
  <c r="U329" l="1"/>
</calcChain>
</file>

<file path=xl/sharedStrings.xml><?xml version="1.0" encoding="utf-8"?>
<sst xmlns="http://schemas.openxmlformats.org/spreadsheetml/2006/main" count="333" uniqueCount="238">
  <si>
    <t>30 Year Avr</t>
  </si>
  <si>
    <t>Year</t>
  </si>
  <si>
    <t>Phase</t>
  </si>
  <si>
    <t>min</t>
  </si>
  <si>
    <t>ftp://ftp.ngdc.noaa.gov/STP/SOLAR_DATA/SUNSPOT_NUMBERS/YEARLY</t>
  </si>
  <si>
    <t>MAX</t>
  </si>
  <si>
    <t>These data are from the article "The Maunder Minimum" by John A. Eddy,</t>
  </si>
  <si>
    <t>Science, Vol 192, pp 1189-1202.  Table 1 data appear here:</t>
  </si>
  <si>
    <t>Table 1.  Estimated annual mean sunspot number, R, from 1610 to 1715.</t>
  </si>
  <si>
    <t xml:space="preserve">  X = sunspots noted but not counted; </t>
  </si>
  <si>
    <t xml:space="preserve"> XX = unusual number of sunspots noted but not counted; </t>
  </si>
  <si>
    <t xml:space="preserve">(X) = unusually small number of sunspots noted but not counted.  </t>
  </si>
  <si>
    <t>Schove's values are for the maxima of each supposed cycle.</t>
  </si>
  <si>
    <t>YEAR      R         Note         Waldmeier       Schove</t>
  </si>
  <si>
    <t>1610                 X</t>
  </si>
  <si>
    <t>1611    30                       Minimum</t>
  </si>
  <si>
    <t xml:space="preserve">1612    53  </t>
  </si>
  <si>
    <t xml:space="preserve">1613    28  </t>
  </si>
  <si>
    <t>1615                 X</t>
  </si>
  <si>
    <t>1616                 X           Maximum            90</t>
  </si>
  <si>
    <t>1617                 X</t>
  </si>
  <si>
    <t>1618                (X)</t>
  </si>
  <si>
    <t>1619                             Minimum</t>
  </si>
  <si>
    <t>1621                 X</t>
  </si>
  <si>
    <t>1622                 X</t>
  </si>
  <si>
    <t>1623                 X</t>
  </si>
  <si>
    <t>1624                 X</t>
  </si>
  <si>
    <t xml:space="preserve">1625    41  </t>
  </si>
  <si>
    <t>1626    40                       Maximum           100</t>
  </si>
  <si>
    <t xml:space="preserve">1627    22  </t>
  </si>
  <si>
    <t>1629                (X)</t>
  </si>
  <si>
    <t>1632                (X)</t>
  </si>
  <si>
    <t>1634                (X)          Minimum</t>
  </si>
  <si>
    <t>1635                (X)</t>
  </si>
  <si>
    <t>1638                 X</t>
  </si>
  <si>
    <t>1639                XX</t>
  </si>
  <si>
    <t>1640                             Maximum            70</t>
  </si>
  <si>
    <t xml:space="preserve">1642     6  </t>
  </si>
  <si>
    <t xml:space="preserve">1643    16  </t>
  </si>
  <si>
    <t xml:space="preserve">1644    15  </t>
  </si>
  <si>
    <t>1645     0                       Minimum</t>
  </si>
  <si>
    <t>1649                             Maximum            40</t>
  </si>
  <si>
    <t xml:space="preserve">1650     0  </t>
  </si>
  <si>
    <t xml:space="preserve">1651     0  </t>
  </si>
  <si>
    <t xml:space="preserve">1652     3  </t>
  </si>
  <si>
    <t xml:space="preserve">1653     0  </t>
  </si>
  <si>
    <t xml:space="preserve">1654     2  </t>
  </si>
  <si>
    <t>1655     1                       Minimum</t>
  </si>
  <si>
    <t xml:space="preserve">1656     2  </t>
  </si>
  <si>
    <t xml:space="preserve">1657     0  </t>
  </si>
  <si>
    <t xml:space="preserve">1658     0  </t>
  </si>
  <si>
    <t xml:space="preserve">1659     0  </t>
  </si>
  <si>
    <t>1660     4                       Maximum            50</t>
  </si>
  <si>
    <t xml:space="preserve">1661     4  </t>
  </si>
  <si>
    <t xml:space="preserve">1662     0  </t>
  </si>
  <si>
    <t xml:space="preserve">1663     0  </t>
  </si>
  <si>
    <t xml:space="preserve">1664     0  </t>
  </si>
  <si>
    <t xml:space="preserve">1665     0  </t>
  </si>
  <si>
    <t>1666     0                       Minimum</t>
  </si>
  <si>
    <t xml:space="preserve">1667     0  </t>
  </si>
  <si>
    <t xml:space="preserve">1668     0  </t>
  </si>
  <si>
    <t xml:space="preserve">1669     0  </t>
  </si>
  <si>
    <t xml:space="preserve">1670     0  </t>
  </si>
  <si>
    <t xml:space="preserve">1671     6  </t>
  </si>
  <si>
    <t xml:space="preserve">1672     4  </t>
  </si>
  <si>
    <t xml:space="preserve">1673     0  </t>
  </si>
  <si>
    <t xml:space="preserve">1674     2  </t>
  </si>
  <si>
    <t>1675     0                       Maximum            60</t>
  </si>
  <si>
    <t xml:space="preserve">1676    10  </t>
  </si>
  <si>
    <t xml:space="preserve">1677     2  </t>
  </si>
  <si>
    <t xml:space="preserve">1678     6  </t>
  </si>
  <si>
    <t xml:space="preserve">1679     0  </t>
  </si>
  <si>
    <t>1680     4                       Minimum</t>
  </si>
  <si>
    <t xml:space="preserve">1681     2  </t>
  </si>
  <si>
    <t xml:space="preserve">1682     0  </t>
  </si>
  <si>
    <t xml:space="preserve">1683     0  </t>
  </si>
  <si>
    <t xml:space="preserve">1684    11  </t>
  </si>
  <si>
    <t>1685     0                       Maximum            50</t>
  </si>
  <si>
    <t xml:space="preserve">1686     4  </t>
  </si>
  <si>
    <t xml:space="preserve">1687     0  </t>
  </si>
  <si>
    <t xml:space="preserve">1688     5  </t>
  </si>
  <si>
    <t xml:space="preserve">1689     4  </t>
  </si>
  <si>
    <t>1690     0                       Minimum</t>
  </si>
  <si>
    <t xml:space="preserve">1691     0  </t>
  </si>
  <si>
    <t xml:space="preserve">1692     0  </t>
  </si>
  <si>
    <t>1693     0                       Maximum            30</t>
  </si>
  <si>
    <t xml:space="preserve">1694     0  </t>
  </si>
  <si>
    <t xml:space="preserve">1695     6  </t>
  </si>
  <si>
    <t xml:space="preserve">1696     0  </t>
  </si>
  <si>
    <t xml:space="preserve">1697     0  </t>
  </si>
  <si>
    <t>1698     0                       Minimum</t>
  </si>
  <si>
    <t xml:space="preserve">1699     0  </t>
  </si>
  <si>
    <t>1700     2           5</t>
  </si>
  <si>
    <t>1701     4          11</t>
  </si>
  <si>
    <t>1702     6          16</t>
  </si>
  <si>
    <t>1703     8          23</t>
  </si>
  <si>
    <t>1704     9          36</t>
  </si>
  <si>
    <t>1705    18          58                              50</t>
  </si>
  <si>
    <t>1706    15          29</t>
  </si>
  <si>
    <t>1707    18          20</t>
  </si>
  <si>
    <t>1708     8          10</t>
  </si>
  <si>
    <t>1709     3           8</t>
  </si>
  <si>
    <t>1710     2           3</t>
  </si>
  <si>
    <t>1711     0           0</t>
  </si>
  <si>
    <t>1712     0           0</t>
  </si>
  <si>
    <t>1713     2           2</t>
  </si>
  <si>
    <t>1714     3          11</t>
  </si>
  <si>
    <t>1715    10          27</t>
  </si>
  <si>
    <t>11 Year Avr</t>
  </si>
  <si>
    <t>Bin Notes</t>
  </si>
  <si>
    <t>Begin Bin</t>
  </si>
  <si>
    <t>Δt</t>
  </si>
  <si>
    <t>Gaps in the</t>
  </si>
  <si>
    <t>data limit</t>
  </si>
  <si>
    <t>this TS to</t>
  </si>
  <si>
    <t>Least Sq:</t>
  </si>
  <si>
    <t>Slope</t>
  </si>
  <si>
    <t>Intercept</t>
  </si>
  <si>
    <t>Last Data Pt.</t>
  </si>
  <si>
    <t>Cell 1335</t>
  </si>
  <si>
    <t>Observations</t>
  </si>
  <si>
    <t>BP Observ</t>
  </si>
  <si>
    <t>bins</t>
  </si>
  <si>
    <t>(Year)</t>
  </si>
  <si>
    <t>Bin Avr</t>
  </si>
  <si>
    <t>Correlations</t>
  </si>
  <si>
    <t>Cycles</t>
  </si>
  <si>
    <t>Annual Sunspot Data</t>
  </si>
  <si>
    <t>Annual Center</t>
  </si>
  <si>
    <t>SS_Numbers</t>
  </si>
  <si>
    <t>Annual bins</t>
  </si>
  <si>
    <t>11 Avr</t>
  </si>
  <si>
    <t>11 BP</t>
  </si>
  <si>
    <t>1704 to 2003</t>
  </si>
  <si>
    <t>33 cycles</t>
  </si>
  <si>
    <t>11-Yr Center</t>
  </si>
  <si>
    <t>Gleis Model</t>
  </si>
  <si>
    <t>Phase adj</t>
  </si>
  <si>
    <t>3 cycles</t>
  </si>
  <si>
    <t>80 percentile</t>
  </si>
  <si>
    <t>1699 to 2007</t>
  </si>
  <si>
    <t>99.9%</t>
  </si>
  <si>
    <t>Lag (yrs)</t>
  </si>
  <si>
    <t>Model A</t>
  </si>
  <si>
    <t>Model B</t>
  </si>
  <si>
    <t>Correl A</t>
  </si>
  <si>
    <t>Correl B</t>
  </si>
  <si>
    <t>10.044-yr cycle</t>
  </si>
  <si>
    <t>10.745-yr cycle</t>
  </si>
  <si>
    <t>1-year</t>
  </si>
  <si>
    <t>Bins</t>
  </si>
  <si>
    <t>11-year</t>
  </si>
  <si>
    <t>Table E27.1.2 – Information about the Annual Sunspot Time-Series.</t>
  </si>
  <si>
    <t>Description</t>
  </si>
  <si>
    <t>Details for this Time-Series</t>
  </si>
  <si>
    <t>Data Source</t>
  </si>
  <si>
    <t>Brief description of the data</t>
  </si>
  <si>
    <t>Annual mean for international sunspot numbers.</t>
  </si>
  <si>
    <t>Abbreviated reference</t>
  </si>
  <si>
    <r>
      <t>NOAA: Annual SS</t>
    </r>
    <r>
      <rPr>
        <sz val="11"/>
        <color rgb="FF000000"/>
        <rFont val="Times New Roman"/>
        <family val="1"/>
      </rPr>
      <t>, 2009</t>
    </r>
  </si>
  <si>
    <t>Details about the data source</t>
  </si>
  <si>
    <t>A text file from NOAA’s National Geophysical Data Center.</t>
  </si>
  <si>
    <t>Original Time-Series</t>
  </si>
  <si>
    <t>Beginning time</t>
  </si>
  <si>
    <t>Ending time</t>
  </si>
  <si>
    <t>No. of samples (observations)</t>
  </si>
  <si>
    <t>Estimated ages: Mean error</t>
  </si>
  <si>
    <t>No age errors</t>
  </si>
  <si>
    <t>Estimated ages: Minimum error</t>
  </si>
  <si>
    <t>Estimated ages: Maximum error</t>
  </si>
  <si>
    <t>Table E27.2.1 – Annual Sunspot Index: Data Preparation.</t>
  </si>
  <si>
    <t>Preparation Summary</t>
  </si>
  <si>
    <t>Test # 1</t>
  </si>
  <si>
    <t>Test # 2</t>
  </si>
  <si>
    <t>Data Preparation Steps</t>
  </si>
  <si>
    <t>10.04-yr</t>
  </si>
  <si>
    <t>87.66-yr</t>
  </si>
  <si>
    <t>Bin Sizes for Histogram</t>
  </si>
  <si>
    <t>1-yr</t>
  </si>
  <si>
    <t>11-yr</t>
  </si>
  <si>
    <t>Detrending Method</t>
  </si>
  <si>
    <t>BP filter</t>
  </si>
  <si>
    <t>none</t>
  </si>
  <si>
    <t>Band-Pass Filter Used</t>
  </si>
  <si>
    <t>1-11 cell</t>
  </si>
  <si>
    <t>Moving Avr. Indentation</t>
  </si>
  <si>
    <t>5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</si>
  <si>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</si>
  <si>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</si>
  <si>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</si>
  <si>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</si>
  <si>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</si>
  <si>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</si>
  <si>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</si>
  <si>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</si>
  <si>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</si>
  <si>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</si>
  <si>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</si>
  <si>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</si>
  <si>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</si>
  <si>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</si>
  <si>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</si>
  <si>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</si>
  <si>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</si>
  <si>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</si>
  <si>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</si>
  <si>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E27.3.1 – Results from Annual Sunspot Tests.</t>
  </si>
  <si>
    <t>Test #2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</si>
  <si>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</si>
  <si>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</si>
  <si>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</si>
  <si>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</si>
  <si>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</si>
  <si>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11.008-yr</t>
  </si>
  <si>
    <t>102.6-yr</t>
  </si>
  <si>
    <t>p-value</t>
  </si>
  <si>
    <t>Secondary Wavelength</t>
  </si>
  <si>
    <t>10.03-yr</t>
  </si>
  <si>
    <t>181.1-yr</t>
  </si>
  <si>
    <t>Smoothed Periodogram</t>
  </si>
  <si>
    <t>10.595-yr</t>
  </si>
  <si>
    <t>114.2-yr</t>
  </si>
  <si>
    <t>Confidence Level</t>
  </si>
  <si>
    <t>---</t>
  </si>
  <si>
    <t>Correlation &amp; Lag Tests</t>
  </si>
  <si>
    <t>Correlation with lag</t>
  </si>
  <si>
    <t xml:space="preserve">Offset used with Model </t>
  </si>
  <si>
    <t>5.07-yr</t>
  </si>
  <si>
    <t>11.1-yr</t>
  </si>
  <si>
    <t>File Name</t>
  </si>
  <si>
    <t>Input data</t>
  </si>
  <si>
    <t>used in</t>
  </si>
  <si>
    <t>periodogram</t>
  </si>
  <si>
    <t>scripts.</t>
  </si>
  <si>
    <t>SS_a_11-yr_Filtered.txt</t>
  </si>
  <si>
    <t>SS_b_88-yr_Raw.txt</t>
  </si>
  <si>
    <t>Periodogram for 11-year test.</t>
  </si>
  <si>
    <t>Periodogram for 88-year test.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</si>
</sst>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"/>
    <numFmt numFmtId="166" formatCode="0.0000000"/>
    <numFmt numFmtId="167" formatCode="0.0"/>
  </numFmts>
  <fonts count="41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16"/>
      <name val="Arial"/>
      <family val="2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Geneva"/>
      <family val="2"/>
    </font>
    <font>
      <sz val="12"/>
      <name val="宋体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2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25" fillId="0" borderId="0"/>
    <xf numFmtId="0" fontId="25" fillId="0" borderId="0"/>
    <xf numFmtId="0" fontId="3" fillId="0" borderId="0"/>
    <xf numFmtId="0" fontId="3" fillId="0" borderId="0"/>
    <xf numFmtId="0" fontId="26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1" fillId="0" borderId="0"/>
    <xf numFmtId="0" fontId="25" fillId="0" borderId="0"/>
    <xf numFmtId="0" fontId="3" fillId="0" borderId="0"/>
    <xf numFmtId="0" fontId="29" fillId="0" borderId="0"/>
    <xf numFmtId="0" fontId="3" fillId="0" borderId="0"/>
    <xf numFmtId="0" fontId="25" fillId="0" borderId="0"/>
    <xf numFmtId="0" fontId="22" fillId="0" borderId="0"/>
    <xf numFmtId="0" fontId="3" fillId="0" borderId="0"/>
    <xf numFmtId="0" fontId="25" fillId="0" borderId="0"/>
    <xf numFmtId="0" fontId="1" fillId="0" borderId="0"/>
    <xf numFmtId="0" fontId="28" fillId="0" borderId="0"/>
    <xf numFmtId="0" fontId="1" fillId="0" borderId="0"/>
    <xf numFmtId="0" fontId="25" fillId="0" borderId="0"/>
    <xf numFmtId="0" fontId="3" fillId="0" borderId="0"/>
    <xf numFmtId="0" fontId="25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5" fillId="0" borderId="0"/>
    <xf numFmtId="0" fontId="3" fillId="0" borderId="0"/>
    <xf numFmtId="0" fontId="21" fillId="0" borderId="0"/>
    <xf numFmtId="0" fontId="21" fillId="0" borderId="0"/>
    <xf numFmtId="0" fontId="26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26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1" fillId="0" borderId="0"/>
  </cellStyleXfs>
  <cellXfs count="103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0" fillId="2" borderId="0" xfId="0" applyFill="1"/>
    <xf numFmtId="165" fontId="2" fillId="0" borderId="0" xfId="0" applyNumberFormat="1" applyFont="1"/>
    <xf numFmtId="165" fontId="0" fillId="0" borderId="0" xfId="0" applyNumberFormat="1"/>
    <xf numFmtId="0" fontId="21" fillId="0" borderId="0" xfId="41"/>
    <xf numFmtId="2" fontId="24" fillId="0" borderId="0" xfId="41" applyNumberFormat="1" applyFont="1"/>
    <xf numFmtId="2" fontId="23" fillId="0" borderId="0" xfId="41" applyNumberFormat="1" applyFont="1" applyAlignment="1">
      <alignment horizontal="center"/>
    </xf>
    <xf numFmtId="165" fontId="23" fillId="0" borderId="0" xfId="41" applyNumberFormat="1" applyFont="1" applyAlignment="1">
      <alignment horizontal="center"/>
    </xf>
    <xf numFmtId="165" fontId="24" fillId="0" borderId="0" xfId="41" applyNumberFormat="1" applyFont="1"/>
    <xf numFmtId="0" fontId="22" fillId="0" borderId="0" xfId="41" applyFont="1" applyFill="1"/>
    <xf numFmtId="0" fontId="24" fillId="2" borderId="0" xfId="42" applyFont="1" applyFill="1"/>
    <xf numFmtId="2" fontId="24" fillId="2" borderId="0" xfId="42" applyNumberFormat="1" applyFont="1" applyFill="1" applyAlignment="1">
      <alignment horizontal="center"/>
    </xf>
    <xf numFmtId="2" fontId="23" fillId="2" borderId="0" xfId="42" applyNumberFormat="1" applyFont="1" applyFill="1" applyAlignment="1">
      <alignment horizontal="center"/>
    </xf>
    <xf numFmtId="165" fontId="24" fillId="0" borderId="0" xfId="57" applyNumberFormat="1" applyFont="1" applyFill="1"/>
    <xf numFmtId="0" fontId="24" fillId="0" borderId="0" xfId="65" applyFont="1" applyFill="1"/>
    <xf numFmtId="0" fontId="23" fillId="0" borderId="0" xfId="65" applyFont="1" applyFill="1"/>
    <xf numFmtId="0" fontId="24" fillId="0" borderId="0" xfId="65" applyFont="1" applyFill="1" applyAlignment="1">
      <alignment horizontal="left"/>
    </xf>
    <xf numFmtId="1" fontId="24" fillId="0" borderId="0" xfId="65" applyNumberFormat="1" applyFont="1" applyFill="1" applyAlignment="1">
      <alignment horizontal="left"/>
    </xf>
    <xf numFmtId="166" fontId="24" fillId="0" borderId="0" xfId="65" applyNumberFormat="1" applyFont="1" applyFill="1" applyAlignment="1">
      <alignment horizontal="left"/>
    </xf>
    <xf numFmtId="165" fontId="24" fillId="0" borderId="0" xfId="65" applyNumberFormat="1" applyFont="1" applyAlignment="1">
      <alignment horizontal="left"/>
    </xf>
    <xf numFmtId="0" fontId="24" fillId="0" borderId="0" xfId="0" applyFont="1"/>
    <xf numFmtId="165" fontId="23" fillId="0" borderId="0" xfId="114" applyNumberFormat="1" applyFont="1" applyFill="1" applyAlignment="1">
      <alignment horizontal="right"/>
    </xf>
    <xf numFmtId="165" fontId="24" fillId="0" borderId="0" xfId="114" applyNumberFormat="1" applyFont="1" applyFill="1" applyAlignment="1">
      <alignment horizontal="right"/>
    </xf>
    <xf numFmtId="165" fontId="30" fillId="0" borderId="0" xfId="114" applyNumberFormat="1" applyFont="1" applyFill="1" applyAlignment="1">
      <alignment horizontal="right"/>
    </xf>
    <xf numFmtId="0" fontId="23" fillId="2" borderId="0" xfId="57" applyFont="1" applyFill="1"/>
    <xf numFmtId="165" fontId="23" fillId="2" borderId="0" xfId="96" applyNumberFormat="1" applyFont="1" applyFill="1"/>
    <xf numFmtId="165" fontId="30" fillId="2" borderId="0" xfId="96" applyNumberFormat="1" applyFont="1" applyFill="1"/>
    <xf numFmtId="165" fontId="30" fillId="2" borderId="0" xfId="57" applyNumberFormat="1" applyFont="1" applyFill="1"/>
    <xf numFmtId="165" fontId="24" fillId="2" borderId="0" xfId="57" applyNumberFormat="1" applyFont="1" applyFill="1"/>
    <xf numFmtId="1" fontId="23" fillId="0" borderId="0" xfId="114" applyNumberFormat="1" applyFont="1" applyFill="1" applyAlignment="1">
      <alignment horizontal="center"/>
    </xf>
    <xf numFmtId="1" fontId="24" fillId="0" borderId="0" xfId="114" applyNumberFormat="1" applyFont="1" applyFill="1" applyAlignment="1">
      <alignment horizontal="center"/>
    </xf>
    <xf numFmtId="165" fontId="23" fillId="0" borderId="0" xfId="114" applyNumberFormat="1" applyFont="1" applyFill="1" applyAlignment="1">
      <alignment horizontal="center"/>
    </xf>
    <xf numFmtId="165" fontId="24" fillId="0" borderId="0" xfId="114" applyNumberFormat="1" applyFont="1" applyFill="1" applyAlignment="1">
      <alignment horizontal="center"/>
    </xf>
    <xf numFmtId="0" fontId="24" fillId="0" borderId="0" xfId="0" applyFont="1" applyAlignment="1">
      <alignment horizontal="right"/>
    </xf>
    <xf numFmtId="167" fontId="23" fillId="0" borderId="0" xfId="41" applyNumberFormat="1" applyFont="1" applyAlignment="1">
      <alignment horizontal="center"/>
    </xf>
    <xf numFmtId="167" fontId="24" fillId="0" borderId="0" xfId="41" applyNumberFormat="1" applyFont="1"/>
    <xf numFmtId="167" fontId="0" fillId="0" borderId="0" xfId="0" applyNumberFormat="1"/>
    <xf numFmtId="167" fontId="24" fillId="0" borderId="0" xfId="47" applyNumberFormat="1" applyFont="1" applyAlignment="1">
      <alignment horizontal="left"/>
    </xf>
    <xf numFmtId="165" fontId="31" fillId="0" borderId="0" xfId="114" applyNumberFormat="1" applyFont="1" applyFill="1" applyAlignment="1">
      <alignment horizontal="right"/>
    </xf>
    <xf numFmtId="165" fontId="23" fillId="2" borderId="0" xfId="114" applyNumberFormat="1" applyFont="1" applyFill="1" applyAlignment="1">
      <alignment horizontal="right"/>
    </xf>
    <xf numFmtId="165" fontId="30" fillId="2" borderId="0" xfId="114" applyNumberFormat="1" applyFont="1" applyFill="1" applyAlignment="1">
      <alignment horizontal="right"/>
    </xf>
    <xf numFmtId="165" fontId="24" fillId="2" borderId="0" xfId="114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4" fillId="2" borderId="0" xfId="0" applyFont="1" applyFill="1"/>
    <xf numFmtId="165" fontId="24" fillId="0" borderId="0" xfId="114" quotePrefix="1" applyNumberFormat="1" applyFont="1" applyFill="1" applyAlignment="1">
      <alignment horizontal="right"/>
    </xf>
    <xf numFmtId="2" fontId="32" fillId="0" borderId="0" xfId="41" applyNumberFormat="1" applyFont="1"/>
    <xf numFmtId="2" fontId="23" fillId="0" borderId="0" xfId="41" applyNumberFormat="1" applyFont="1" applyAlignment="1">
      <alignment horizontal="right"/>
    </xf>
    <xf numFmtId="0" fontId="0" fillId="0" borderId="0" xfId="0" applyAlignment="1">
      <alignment horizontal="right"/>
    </xf>
    <xf numFmtId="167" fontId="23" fillId="0" borderId="0" xfId="41" applyNumberFormat="1" applyFont="1"/>
    <xf numFmtId="0" fontId="34" fillId="0" borderId="0" xfId="0" applyFont="1" applyAlignment="1">
      <alignment horizontal="justify"/>
    </xf>
    <xf numFmtId="0" fontId="36" fillId="0" borderId="10" xfId="0" applyFont="1" applyBorder="1"/>
    <xf numFmtId="0" fontId="36" fillId="0" borderId="11" xfId="0" applyFont="1" applyBorder="1"/>
    <xf numFmtId="0" fontId="36" fillId="34" borderId="12" xfId="0" applyFont="1" applyFill="1" applyBorder="1"/>
    <xf numFmtId="0" fontId="33" fillId="34" borderId="13" xfId="0" applyFont="1" applyFill="1" applyBorder="1"/>
    <xf numFmtId="0" fontId="36" fillId="34" borderId="13" xfId="0" applyFont="1" applyFill="1" applyBorder="1"/>
    <xf numFmtId="0" fontId="36" fillId="0" borderId="12" xfId="0" applyFont="1" applyBorder="1"/>
    <xf numFmtId="0" fontId="33" fillId="0" borderId="13" xfId="0" applyFont="1" applyBorder="1"/>
    <xf numFmtId="0" fontId="37" fillId="0" borderId="12" xfId="0" applyFont="1" applyBorder="1"/>
    <xf numFmtId="0" fontId="37" fillId="0" borderId="13" xfId="0" applyFont="1" applyBorder="1"/>
    <xf numFmtId="0" fontId="38" fillId="0" borderId="13" xfId="0" applyFont="1" applyBorder="1"/>
    <xf numFmtId="0" fontId="37" fillId="34" borderId="12" xfId="0" applyFont="1" applyFill="1" applyBorder="1"/>
    <xf numFmtId="0" fontId="37" fillId="34" borderId="13" xfId="0" applyFont="1" applyFill="1" applyBorder="1"/>
    <xf numFmtId="0" fontId="37" fillId="0" borderId="14" xfId="0" applyFont="1" applyBorder="1"/>
    <xf numFmtId="0" fontId="37" fillId="0" borderId="15" xfId="0" applyFont="1" applyBorder="1"/>
    <xf numFmtId="0" fontId="37" fillId="0" borderId="13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16" xfId="0" applyFont="1" applyBorder="1" applyAlignment="1">
      <alignment horizontal="right"/>
    </xf>
    <xf numFmtId="0" fontId="36" fillId="0" borderId="16" xfId="0" applyFont="1" applyBorder="1" applyAlignment="1">
      <alignment horizontal="right" vertical="top" wrapText="1"/>
    </xf>
    <xf numFmtId="0" fontId="33" fillId="0" borderId="11" xfId="0" applyFont="1" applyBorder="1"/>
    <xf numFmtId="0" fontId="33" fillId="34" borderId="17" xfId="0" applyFont="1" applyFill="1" applyBorder="1"/>
    <xf numFmtId="0" fontId="36" fillId="34" borderId="17" xfId="0" applyFont="1" applyFill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 vertical="top" wrapText="1"/>
    </xf>
    <xf numFmtId="0" fontId="37" fillId="0" borderId="18" xfId="0" applyFont="1" applyBorder="1" applyAlignment="1">
      <alignment horizontal="right"/>
    </xf>
    <xf numFmtId="0" fontId="37" fillId="0" borderId="18" xfId="0" applyFont="1" applyBorder="1" applyAlignment="1">
      <alignment horizontal="right" vertical="top" wrapText="1"/>
    </xf>
    <xf numFmtId="0" fontId="33" fillId="0" borderId="15" xfId="0" applyFont="1" applyBorder="1"/>
    <xf numFmtId="0" fontId="36" fillId="0" borderId="16" xfId="0" applyFont="1" applyBorder="1" applyAlignment="1">
      <alignment vertical="top" wrapText="1"/>
    </xf>
    <xf numFmtId="0" fontId="36" fillId="34" borderId="17" xfId="0" applyFont="1" applyFill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10" fontId="37" fillId="0" borderId="17" xfId="0" applyNumberFormat="1" applyFont="1" applyBorder="1" applyAlignment="1">
      <alignment horizontal="right"/>
    </xf>
    <xf numFmtId="10" fontId="37" fillId="0" borderId="17" xfId="0" applyNumberFormat="1" applyFont="1" applyBorder="1" applyAlignment="1">
      <alignment horizontal="right" vertical="top" wrapText="1"/>
    </xf>
    <xf numFmtId="0" fontId="33" fillId="0" borderId="17" xfId="0" applyFont="1" applyBorder="1"/>
    <xf numFmtId="0" fontId="37" fillId="34" borderId="17" xfId="0" applyFont="1" applyFill="1" applyBorder="1" applyAlignment="1">
      <alignment horizontal="right" wrapText="1"/>
    </xf>
    <xf numFmtId="9" fontId="37" fillId="0" borderId="17" xfId="0" applyNumberFormat="1" applyFont="1" applyBorder="1" applyAlignment="1">
      <alignment horizontal="right" wrapText="1"/>
    </xf>
    <xf numFmtId="0" fontId="34" fillId="0" borderId="17" xfId="0" applyFont="1" applyBorder="1" applyAlignment="1">
      <alignment horizontal="right" vertical="top"/>
    </xf>
    <xf numFmtId="0" fontId="34" fillId="0" borderId="17" xfId="0" applyFont="1" applyBorder="1" applyAlignment="1">
      <alignment horizontal="right" vertical="top" wrapText="1"/>
    </xf>
    <xf numFmtId="9" fontId="37" fillId="0" borderId="17" xfId="0" applyNumberFormat="1" applyFont="1" applyBorder="1" applyAlignment="1">
      <alignment horizontal="right" vertical="top" wrapText="1"/>
    </xf>
    <xf numFmtId="0" fontId="23" fillId="0" borderId="0" xfId="0" applyFont="1"/>
    <xf numFmtId="2" fontId="23" fillId="0" borderId="0" xfId="0" applyNumberFormat="1" applyFont="1"/>
    <xf numFmtId="2" fontId="24" fillId="0" borderId="0" xfId="0" applyNumberFormat="1" applyFont="1"/>
    <xf numFmtId="0" fontId="40" fillId="0" borderId="0" xfId="0" applyFont="1"/>
  </cellXfs>
  <cellStyles count="12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85"/>
    <cellStyle name="Normal 2 2" xfId="46"/>
    <cellStyle name="Normal 2 2 2" xfId="48"/>
    <cellStyle name="Normal 2 2 2 2" xfId="53"/>
    <cellStyle name="Normal 2 2 2 2 2" xfId="58"/>
    <cellStyle name="Normal 2 2 2 2 2 2" xfId="60"/>
    <cellStyle name="Normal 2 2 2 2 2 2 2" xfId="109"/>
    <cellStyle name="Normal 2 2 2 2 2 2 2 2" xfId="111"/>
    <cellStyle name="Normal 2 2 2 2 2 2 2 2 2" xfId="115"/>
    <cellStyle name="Normal 2 2 2 2 2 2 2 2 2 2" xfId="117"/>
    <cellStyle name="Normal 2 2 2 2 2 2 2 2 2 3" xfId="99"/>
    <cellStyle name="Normal 2 2 2 2 2 2 2 2 3" xfId="94"/>
    <cellStyle name="Normal 2 2 2 2 2 2 2 3" xfId="93"/>
    <cellStyle name="Normal 2 2 2 2 2 2 3" xfId="101"/>
    <cellStyle name="Normal 2 2 2 2 2 3" xfId="84"/>
    <cellStyle name="Normal 2 2 2 2 2 4" xfId="79"/>
    <cellStyle name="Normal 2 2 2 2 3" xfId="77"/>
    <cellStyle name="Normal 2 2 2 2 4" xfId="83"/>
    <cellStyle name="Normal 2 2 2 2 5" xfId="43"/>
    <cellStyle name="Normal 2 2 2 3" xfId="68"/>
    <cellStyle name="Normal 2 2 2 4" xfId="76"/>
    <cellStyle name="Normal 2 2 2 5" xfId="82"/>
    <cellStyle name="Normal 2 2 2 6" xfId="45"/>
    <cellStyle name="Normal 2 2 3" xfId="67"/>
    <cellStyle name="Normal 2 2 4" xfId="75"/>
    <cellStyle name="Normal 2 2 5" xfId="81"/>
    <cellStyle name="Normal 2 2 6" xfId="78"/>
    <cellStyle name="Normal 2 2 7" xfId="103"/>
    <cellStyle name="Normal 2 2 8" xfId="88"/>
    <cellStyle name="Normal 2 3" xfId="54"/>
    <cellStyle name="Normal 2 3 2" xfId="57"/>
    <cellStyle name="Normal 2 3 2 2" xfId="112"/>
    <cellStyle name="Normal 2 3 2 2 2" xfId="114"/>
    <cellStyle name="Normal 2 3 2 2 3" xfId="96"/>
    <cellStyle name="Normal 2 3 2 3" xfId="100"/>
    <cellStyle name="Normal 2 3 3" xfId="106"/>
    <cellStyle name="Normal 2 3 4" xfId="91"/>
    <cellStyle name="Normal 2 4" xfId="66"/>
    <cellStyle name="Normal 2 5" xfId="74"/>
    <cellStyle name="Normal 2 6" xfId="80"/>
    <cellStyle name="Normal 2 7" xfId="44"/>
    <cellStyle name="Normal 2 8" xfId="102"/>
    <cellStyle name="Normal 2 9" xfId="89"/>
    <cellStyle name="Normal 3" xfId="50"/>
    <cellStyle name="Normal 3 2" xfId="52"/>
    <cellStyle name="Normal 3 2 2" xfId="59"/>
    <cellStyle name="Normal 3 2 2 2" xfId="61"/>
    <cellStyle name="Normal 3 2 2 2 2" xfId="116"/>
    <cellStyle name="Normal 3 2 2 2 2 2" xfId="118"/>
    <cellStyle name="Normal 3 2 2 3" xfId="71"/>
    <cellStyle name="Normal 3 2 2 4" xfId="110"/>
    <cellStyle name="Normal 3 2 2 5" xfId="98"/>
    <cellStyle name="Normal 3 2 3" xfId="64"/>
    <cellStyle name="Normal 3 2 4" xfId="70"/>
    <cellStyle name="Normal 3 2 5" xfId="107"/>
    <cellStyle name="Normal 3 2 6" xfId="90"/>
    <cellStyle name="Normal 3 3" xfId="55"/>
    <cellStyle name="Normal 3 4" xfId="69"/>
    <cellStyle name="Normal 3 5" xfId="104"/>
    <cellStyle name="Normal 3 6" xfId="87"/>
    <cellStyle name="Normal 4" xfId="47"/>
    <cellStyle name="Normal 4 2" xfId="56"/>
    <cellStyle name="Normal 4 2 2" xfId="63"/>
    <cellStyle name="Normal 4 2 2 2" xfId="113"/>
    <cellStyle name="Normal 4 2 2 2 2" xfId="119"/>
    <cellStyle name="Normal 4 2 2 2 3" xfId="95"/>
    <cellStyle name="Normal 4 2 2 3" xfId="97"/>
    <cellStyle name="Normal 4 2 3" xfId="108"/>
    <cellStyle name="Normal 4 2 4" xfId="92"/>
    <cellStyle name="Normal 4 3" xfId="72"/>
    <cellStyle name="Normal 4 4" xfId="105"/>
    <cellStyle name="Normal 4 5" xfId="86"/>
    <cellStyle name="Normal 5" xfId="62"/>
    <cellStyle name="Normal 6" xfId="65"/>
    <cellStyle name="Normal 7" xfId="41"/>
    <cellStyle name="Normal 8" xfId="42"/>
    <cellStyle name="Note 2" xfId="49"/>
    <cellStyle name="Note 3" xfId="51"/>
    <cellStyle name="Output" xfId="10" builtinId="21" customBuiltin="1"/>
    <cellStyle name="Standard_I1-BE-WA" xfId="73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6400000</xdr:colOff>
      <xdr:row>46</xdr:row>
      <xdr:rowOff>65756</xdr:rowOff>
    </xdr:to>
    <xdr:pic>
      <xdr:nvPicPr>
        <xdr:cNvPr id="2" name="Picture 1" descr="27-1 - Annual_SS_Pgram_11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381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6400000</xdr:colOff>
      <xdr:row>97</xdr:row>
      <xdr:rowOff>65756</xdr:rowOff>
    </xdr:to>
    <xdr:pic>
      <xdr:nvPicPr>
        <xdr:cNvPr id="3" name="Picture 2" descr="27-2 - Annual_SS_Pgram_88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" y="885825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29"/>
  <sheetViews>
    <sheetView workbookViewId="0">
      <pane ySplit="1" topLeftCell="A2" activePane="bottomLeft" state="frozen"/>
      <selection pane="bottomLeft"/>
    </sheetView>
  </sheetViews>
  <sheetFormatPr defaultColWidth="11.5703125" defaultRowHeight="12.75"/>
  <cols>
    <col min="1" max="1" width="7.140625" customWidth="1"/>
    <col min="2" max="2" width="12" style="1" customWidth="1"/>
    <col min="3" max="3" width="6.85546875" customWidth="1"/>
    <col min="4" max="4" width="11.28515625" style="1" customWidth="1"/>
    <col min="5" max="5" width="11.5703125" style="11"/>
    <col min="6" max="6" width="3.7109375" style="9" customWidth="1"/>
    <col min="8" max="8" width="8.85546875" style="44" customWidth="1"/>
    <col min="9" max="9" width="12" style="44" customWidth="1"/>
    <col min="10" max="10" width="7.5703125" customWidth="1"/>
    <col min="11" max="11" width="6.5703125" customWidth="1"/>
    <col min="12" max="12" width="6.28515625" customWidth="1"/>
    <col min="13" max="13" width="0.5703125" customWidth="1"/>
    <col min="14" max="17" width="8.140625" customWidth="1"/>
    <col min="18" max="18" width="6" customWidth="1"/>
    <col min="19" max="19" width="10.7109375" customWidth="1"/>
    <col min="20" max="20" width="0.5703125" style="9" customWidth="1"/>
    <col min="21" max="21" width="10.140625" customWidth="1"/>
    <col min="22" max="22" width="3.7109375" customWidth="1"/>
    <col min="24" max="24" width="9.28515625" customWidth="1"/>
    <col min="25" max="25" width="11.42578125" customWidth="1"/>
    <col min="26" max="26" width="7.28515625" customWidth="1"/>
    <col min="27" max="27" width="0.5703125" customWidth="1"/>
    <col min="28" max="28" width="10.140625" style="55" customWidth="1"/>
    <col min="29" max="29" width="8.140625" style="55" customWidth="1"/>
    <col min="30" max="30" width="5.5703125" customWidth="1"/>
    <col min="32" max="32" width="0.5703125" customWidth="1"/>
    <col min="33" max="33" width="3.7109375" style="9" customWidth="1"/>
  </cols>
  <sheetData>
    <row r="1" spans="1:32">
      <c r="A1" s="3" t="s">
        <v>1</v>
      </c>
      <c r="B1" s="5" t="s">
        <v>129</v>
      </c>
      <c r="C1" s="6" t="s">
        <v>2</v>
      </c>
      <c r="D1" s="5" t="s">
        <v>108</v>
      </c>
      <c r="E1" s="10" t="s">
        <v>0</v>
      </c>
      <c r="G1" s="23" t="s">
        <v>109</v>
      </c>
      <c r="H1" s="42" t="s">
        <v>110</v>
      </c>
      <c r="I1" s="42" t="s">
        <v>128</v>
      </c>
      <c r="J1" s="14" t="s">
        <v>124</v>
      </c>
      <c r="K1" s="15" t="s">
        <v>131</v>
      </c>
      <c r="L1" s="14" t="s">
        <v>132</v>
      </c>
      <c r="M1" s="32"/>
      <c r="N1" s="39" t="s">
        <v>143</v>
      </c>
      <c r="O1" s="39" t="s">
        <v>142</v>
      </c>
      <c r="P1" s="39" t="s">
        <v>144</v>
      </c>
      <c r="Q1" s="39" t="s">
        <v>142</v>
      </c>
      <c r="R1" s="37" t="s">
        <v>126</v>
      </c>
      <c r="S1" s="29" t="s">
        <v>145</v>
      </c>
      <c r="T1" s="47"/>
      <c r="U1" s="2" t="s">
        <v>137</v>
      </c>
      <c r="V1" s="20"/>
      <c r="W1" s="23" t="s">
        <v>109</v>
      </c>
      <c r="X1" s="42" t="s">
        <v>110</v>
      </c>
      <c r="Y1" s="42" t="s">
        <v>135</v>
      </c>
      <c r="Z1" s="14" t="s">
        <v>124</v>
      </c>
      <c r="AA1" s="32"/>
      <c r="AB1" s="29" t="s">
        <v>136</v>
      </c>
      <c r="AC1" s="29" t="s">
        <v>142</v>
      </c>
      <c r="AD1" s="37" t="s">
        <v>126</v>
      </c>
      <c r="AE1" s="29" t="s">
        <v>125</v>
      </c>
      <c r="AF1" s="20"/>
    </row>
    <row r="2" spans="1:32">
      <c r="A2">
        <v>1700</v>
      </c>
      <c r="B2" s="1">
        <v>5</v>
      </c>
      <c r="C2" s="4" t="s">
        <v>3</v>
      </c>
      <c r="G2" s="23" t="s">
        <v>111</v>
      </c>
      <c r="H2" s="43">
        <f>I2-0.5</f>
        <v>1690</v>
      </c>
      <c r="I2" s="43">
        <v>1690.5</v>
      </c>
      <c r="J2" s="54" t="s">
        <v>149</v>
      </c>
      <c r="K2" s="16"/>
      <c r="L2" s="13"/>
      <c r="M2" s="33"/>
      <c r="N2" s="40">
        <f>SIN((2*PI()*(I2-2000+O2)/10.74527)+0.726367997)</f>
        <v>0.94172356907514054</v>
      </c>
      <c r="O2" s="40">
        <v>-8.2000000000000003E-2</v>
      </c>
      <c r="P2" s="40">
        <f xml:space="preserve"> SIN((2*PI()*(I2-2000+Q2)/10.04352) + 1.984402856)</f>
        <v>-0.31151723619377319</v>
      </c>
      <c r="Q2" s="40">
        <v>0.50700000000000001</v>
      </c>
      <c r="R2" s="38">
        <v>-4</v>
      </c>
      <c r="S2" s="30">
        <f>CORREL(L17:L314,N12:N309)</f>
        <v>-0.28290394680680631</v>
      </c>
      <c r="T2" s="48"/>
      <c r="U2">
        <v>9.0999999999999998E-2</v>
      </c>
      <c r="V2" s="18"/>
      <c r="W2" s="23" t="s">
        <v>111</v>
      </c>
      <c r="X2" s="43">
        <f>Y2-5.5</f>
        <v>1595</v>
      </c>
      <c r="Y2" s="43">
        <v>1600.5</v>
      </c>
      <c r="Z2" s="54" t="s">
        <v>151</v>
      </c>
      <c r="AA2" s="33"/>
      <c r="AB2" s="30">
        <f xml:space="preserve"> SIN((2*PI()*(Y2-2000+AC2)/87.6583) + 4.99)</f>
        <v>0.7569592770077388</v>
      </c>
      <c r="AC2" s="30">
        <v>11.1</v>
      </c>
      <c r="AD2" s="38">
        <v>-4</v>
      </c>
      <c r="AE2" s="30">
        <f>CORREL(Z11:Z39,AB6:AB34)</f>
        <v>-0.33753003878025417</v>
      </c>
      <c r="AF2" s="18"/>
    </row>
    <row r="3" spans="1:32">
      <c r="A3">
        <v>1701</v>
      </c>
      <c r="B3" s="1">
        <v>11</v>
      </c>
      <c r="G3" s="24" t="s">
        <v>130</v>
      </c>
      <c r="H3" s="43">
        <f>H2+1</f>
        <v>1691</v>
      </c>
      <c r="I3" s="43">
        <f>I2+1</f>
        <v>1691.5</v>
      </c>
      <c r="J3" s="54" t="s">
        <v>150</v>
      </c>
      <c r="K3" s="16"/>
      <c r="L3" s="13"/>
      <c r="M3" s="33"/>
      <c r="N3" s="40">
        <f t="shared" ref="N3:N10" si="0">SIN((2*PI()*(I3-2000+O3)/10.74527)+0.726367997)</f>
        <v>0.59958160272537397</v>
      </c>
      <c r="O3" s="40">
        <f>O2</f>
        <v>-8.2000000000000003E-2</v>
      </c>
      <c r="P3" s="40">
        <f t="shared" ref="P3:P9" si="1" xml:space="preserve"> SIN((2*PI()*(I3-2000+Q3)/10.04352) + 1.984402856)</f>
        <v>-0.80896258732091586</v>
      </c>
      <c r="Q3" s="40">
        <f>Q2</f>
        <v>0.50700000000000001</v>
      </c>
      <c r="R3" s="38">
        <v>-3</v>
      </c>
      <c r="S3" s="30">
        <f>CORREL(L17:L314,N11:N308)</f>
        <v>-0.18900833948723933</v>
      </c>
      <c r="T3" s="48"/>
      <c r="U3">
        <f>U2</f>
        <v>9.0999999999999998E-2</v>
      </c>
      <c r="V3" s="19"/>
      <c r="W3" s="24" t="s">
        <v>130</v>
      </c>
      <c r="X3" s="43">
        <f>X2+11</f>
        <v>1606</v>
      </c>
      <c r="Y3" s="43">
        <f>Y2+11</f>
        <v>1611.5</v>
      </c>
      <c r="Z3" s="54" t="s">
        <v>150</v>
      </c>
      <c r="AA3" s="33"/>
      <c r="AB3" s="30">
        <f t="shared" ref="AB3:AB9" si="2" xml:space="preserve"> SIN((2*PI()*(Y3-2000+AC3)/87.6583) + 4.99)</f>
        <v>7.0129908030664503E-2</v>
      </c>
      <c r="AC3" s="30">
        <f>AC2</f>
        <v>11.1</v>
      </c>
      <c r="AD3" s="38">
        <v>-3</v>
      </c>
      <c r="AE3" s="46">
        <f>CORREL(Z11:Z39,AB5:AB33)</f>
        <v>-0.14340578523278646</v>
      </c>
      <c r="AF3" s="19"/>
    </row>
    <row r="4" spans="1:32">
      <c r="A4">
        <v>1702</v>
      </c>
      <c r="B4" s="1">
        <v>16</v>
      </c>
      <c r="G4" s="22" t="s">
        <v>122</v>
      </c>
      <c r="H4" s="43">
        <f t="shared" ref="H4:H17" si="3">H3+1</f>
        <v>1692</v>
      </c>
      <c r="I4" s="43">
        <f t="shared" ref="I4:I17" si="4">I3+1</f>
        <v>1692.5</v>
      </c>
      <c r="J4" s="13"/>
      <c r="K4" s="16"/>
      <c r="L4" s="13"/>
      <c r="M4" s="33"/>
      <c r="N4" s="40">
        <f t="shared" si="0"/>
        <v>5.8205659090055317E-2</v>
      </c>
      <c r="O4" s="40">
        <f t="shared" ref="O4:Q10" si="5">O3</f>
        <v>-8.2000000000000003E-2</v>
      </c>
      <c r="P4" s="40">
        <f t="shared" si="1"/>
        <v>-0.9999960374666389</v>
      </c>
      <c r="Q4" s="40">
        <f t="shared" si="5"/>
        <v>0.50700000000000001</v>
      </c>
      <c r="R4" s="38">
        <v>-2</v>
      </c>
      <c r="S4" s="30">
        <f>CORREL(L17:L314,N10:N307)</f>
        <v>-3.2507166337174417E-2</v>
      </c>
      <c r="T4" s="49"/>
      <c r="U4">
        <f t="shared" ref="U4:U67" si="6">U3</f>
        <v>9.0999999999999998E-2</v>
      </c>
      <c r="V4" s="19"/>
      <c r="W4" s="22" t="s">
        <v>122</v>
      </c>
      <c r="X4" s="43">
        <f t="shared" ref="X4:X38" si="7">X3+11</f>
        <v>1617</v>
      </c>
      <c r="Y4" s="43">
        <f t="shared" ref="Y4:Y38" si="8">Y3+11</f>
        <v>1622.5</v>
      </c>
      <c r="Z4" s="13"/>
      <c r="AA4" s="33"/>
      <c r="AB4" s="30">
        <f t="shared" si="2"/>
        <v>-0.65808471504383936</v>
      </c>
      <c r="AC4" s="30">
        <f t="shared" ref="AC4:AC43" si="9">AC3</f>
        <v>11.1</v>
      </c>
      <c r="AD4" s="38">
        <v>-2</v>
      </c>
      <c r="AE4" s="30">
        <f>CORREL(Z11:Z39,AB4:AB32)</f>
        <v>0.13134094844762337</v>
      </c>
      <c r="AF4" s="19"/>
    </row>
    <row r="5" spans="1:32">
      <c r="A5">
        <v>1703</v>
      </c>
      <c r="B5" s="1">
        <v>23</v>
      </c>
      <c r="G5" s="22"/>
      <c r="H5" s="43">
        <f t="shared" si="3"/>
        <v>1693</v>
      </c>
      <c r="I5" s="43">
        <f t="shared" si="4"/>
        <v>1693.5</v>
      </c>
      <c r="J5" s="13"/>
      <c r="K5" s="16"/>
      <c r="L5" s="13"/>
      <c r="M5" s="33"/>
      <c r="N5" s="40">
        <f t="shared" si="0"/>
        <v>-0.50251134655971885</v>
      </c>
      <c r="O5" s="40">
        <f t="shared" si="5"/>
        <v>-8.2000000000000003E-2</v>
      </c>
      <c r="P5" s="40">
        <f t="shared" si="1"/>
        <v>-0.81225957709179919</v>
      </c>
      <c r="Q5" s="40">
        <f t="shared" si="5"/>
        <v>0.50700000000000001</v>
      </c>
      <c r="R5" s="38">
        <v>-1</v>
      </c>
      <c r="S5" s="31">
        <f>CORREL(L17:L314,N9:N306)</f>
        <v>0.13571547486024796</v>
      </c>
      <c r="T5" s="49"/>
      <c r="U5">
        <f t="shared" si="6"/>
        <v>9.0999999999999998E-2</v>
      </c>
      <c r="V5" s="19"/>
      <c r="W5" s="22"/>
      <c r="X5" s="43">
        <f t="shared" si="7"/>
        <v>1628</v>
      </c>
      <c r="Y5" s="43">
        <f t="shared" si="8"/>
        <v>1633.5</v>
      </c>
      <c r="Z5" s="13"/>
      <c r="AA5" s="33"/>
      <c r="AB5" s="30">
        <f t="shared" si="2"/>
        <v>-0.99794857715895091</v>
      </c>
      <c r="AC5" s="30">
        <f t="shared" si="9"/>
        <v>11.1</v>
      </c>
      <c r="AD5" s="38">
        <v>-1</v>
      </c>
      <c r="AE5" s="31">
        <f>CORREL(Z11:Z39,AB3:AB31)</f>
        <v>0.33908053323227555</v>
      </c>
      <c r="AF5" s="19"/>
    </row>
    <row r="6" spans="1:32">
      <c r="A6">
        <v>1704</v>
      </c>
      <c r="B6" s="1">
        <v>36</v>
      </c>
      <c r="D6" s="1">
        <f>AVERAGE(B2:B12)</f>
        <v>19.90909090909091</v>
      </c>
      <c r="G6" s="22" t="s">
        <v>112</v>
      </c>
      <c r="H6" s="43">
        <f t="shared" si="3"/>
        <v>1694</v>
      </c>
      <c r="I6" s="43">
        <f t="shared" si="4"/>
        <v>1694.5</v>
      </c>
      <c r="J6" s="13"/>
      <c r="K6" s="16"/>
      <c r="L6" s="13"/>
      <c r="M6" s="33"/>
      <c r="N6" s="40">
        <f t="shared" si="0"/>
        <v>-0.89624968950347506</v>
      </c>
      <c r="O6" s="40">
        <f t="shared" si="5"/>
        <v>-8.2000000000000003E-2</v>
      </c>
      <c r="P6" s="40">
        <f t="shared" si="1"/>
        <v>-0.31686241026660172</v>
      </c>
      <c r="Q6" s="40">
        <f t="shared" si="5"/>
        <v>0.50700000000000001</v>
      </c>
      <c r="R6" s="38">
        <v>0</v>
      </c>
      <c r="S6" s="31">
        <f>CORREL(L17:L314,N17:N314)</f>
        <v>0.25772147030971454</v>
      </c>
      <c r="T6" s="49"/>
      <c r="U6">
        <f t="shared" si="6"/>
        <v>9.0999999999999998E-2</v>
      </c>
      <c r="V6" s="19"/>
      <c r="W6" s="22" t="s">
        <v>112</v>
      </c>
      <c r="X6" s="43">
        <f t="shared" si="7"/>
        <v>1639</v>
      </c>
      <c r="Y6" s="43">
        <f t="shared" si="8"/>
        <v>1644.5</v>
      </c>
      <c r="Z6" s="13"/>
      <c r="AA6" s="33"/>
      <c r="AB6" s="30">
        <f t="shared" si="2"/>
        <v>-0.74890028179871881</v>
      </c>
      <c r="AC6" s="30">
        <f t="shared" si="9"/>
        <v>11.1</v>
      </c>
      <c r="AD6" s="38">
        <v>0</v>
      </c>
      <c r="AE6" s="31">
        <f>CORREL(Z11:Z39,AB11:AB39)</f>
        <v>0.33537044515394804</v>
      </c>
      <c r="AF6" s="19"/>
    </row>
    <row r="7" spans="1:32">
      <c r="A7">
        <v>1705</v>
      </c>
      <c r="B7" s="1">
        <v>58</v>
      </c>
      <c r="C7" s="4" t="s">
        <v>5</v>
      </c>
      <c r="D7" s="1">
        <f t="shared" ref="D7:D70" si="10">AVERAGE(B3:B13)</f>
        <v>19.454545454545453</v>
      </c>
      <c r="G7" s="22" t="s">
        <v>113</v>
      </c>
      <c r="H7" s="43">
        <f t="shared" si="3"/>
        <v>1695</v>
      </c>
      <c r="I7" s="43">
        <f t="shared" si="4"/>
        <v>1695.5</v>
      </c>
      <c r="J7" s="13"/>
      <c r="K7" s="16"/>
      <c r="L7" s="13"/>
      <c r="M7" s="33"/>
      <c r="N7" s="40">
        <f t="shared" si="0"/>
        <v>-0.99217470817403031</v>
      </c>
      <c r="O7" s="40">
        <f t="shared" si="5"/>
        <v>-8.2000000000000003E-2</v>
      </c>
      <c r="P7" s="40">
        <f t="shared" si="1"/>
        <v>0.29855317891961408</v>
      </c>
      <c r="Q7" s="40">
        <f t="shared" si="5"/>
        <v>0.50700000000000001</v>
      </c>
      <c r="R7" s="38">
        <v>1</v>
      </c>
      <c r="S7" s="31">
        <f>CORREL(L17:L314,N16:N313)</f>
        <v>0.13562317475025351</v>
      </c>
      <c r="T7" s="49"/>
      <c r="U7">
        <f t="shared" si="6"/>
        <v>9.0999999999999998E-2</v>
      </c>
      <c r="V7" s="19"/>
      <c r="W7" s="22" t="s">
        <v>113</v>
      </c>
      <c r="X7" s="43">
        <f t="shared" si="7"/>
        <v>1650</v>
      </c>
      <c r="Y7" s="43">
        <f t="shared" si="8"/>
        <v>1655.5</v>
      </c>
      <c r="Z7" s="13"/>
      <c r="AA7" s="33"/>
      <c r="AB7" s="30">
        <f t="shared" si="2"/>
        <v>-5.7908893595401044E-2</v>
      </c>
      <c r="AC7" s="30">
        <f t="shared" si="9"/>
        <v>11.1</v>
      </c>
      <c r="AD7" s="38">
        <v>1</v>
      </c>
      <c r="AE7" s="31">
        <f>CORREL(Z11:Z39,AB10:AB38)</f>
        <v>0.33926815910269176</v>
      </c>
      <c r="AF7" s="19"/>
    </row>
    <row r="8" spans="1:32">
      <c r="A8">
        <v>1706</v>
      </c>
      <c r="B8" s="1">
        <v>29</v>
      </c>
      <c r="D8" s="1">
        <f t="shared" si="10"/>
        <v>18.454545454545453</v>
      </c>
      <c r="G8" s="22" t="s">
        <v>114</v>
      </c>
      <c r="H8" s="43">
        <f t="shared" si="3"/>
        <v>1696</v>
      </c>
      <c r="I8" s="43">
        <f t="shared" si="4"/>
        <v>1696.5</v>
      </c>
      <c r="J8" s="13"/>
      <c r="K8" s="16"/>
      <c r="L8" s="13"/>
      <c r="M8" s="33"/>
      <c r="N8" s="40">
        <f t="shared" si="0"/>
        <v>-0.75841163706146419</v>
      </c>
      <c r="O8" s="40">
        <f t="shared" si="5"/>
        <v>-8.2000000000000003E-2</v>
      </c>
      <c r="P8" s="40">
        <f t="shared" si="1"/>
        <v>0.80088535914401549</v>
      </c>
      <c r="Q8" s="40">
        <f t="shared" si="5"/>
        <v>0.50700000000000001</v>
      </c>
      <c r="R8" s="38">
        <v>2</v>
      </c>
      <c r="S8" s="30">
        <f>CORREL(L17:L314,N15:N312)</f>
        <v>-3.1926008091062566E-2</v>
      </c>
      <c r="T8" s="49"/>
      <c r="U8">
        <f t="shared" si="6"/>
        <v>9.0999999999999998E-2</v>
      </c>
      <c r="V8" s="19"/>
      <c r="W8" s="22" t="s">
        <v>114</v>
      </c>
      <c r="X8" s="43">
        <f t="shared" si="7"/>
        <v>1661</v>
      </c>
      <c r="Y8" s="43">
        <f t="shared" si="8"/>
        <v>1666.5</v>
      </c>
      <c r="Z8" s="13"/>
      <c r="AA8" s="33"/>
      <c r="AB8" s="30">
        <f t="shared" si="2"/>
        <v>0.66725585007414856</v>
      </c>
      <c r="AC8" s="30">
        <f t="shared" si="9"/>
        <v>11.1</v>
      </c>
      <c r="AD8" s="38">
        <v>2</v>
      </c>
      <c r="AE8" s="30">
        <f>CORREL(Z11:Z39,AB9:AB37)</f>
        <v>0.14735496654875974</v>
      </c>
      <c r="AF8" s="19"/>
    </row>
    <row r="9" spans="1:32">
      <c r="A9">
        <v>1707</v>
      </c>
      <c r="B9" s="1">
        <v>20</v>
      </c>
      <c r="D9" s="1">
        <f t="shared" si="10"/>
        <v>17.181818181818183</v>
      </c>
      <c r="G9" s="27">
        <f>MAX(I2:I5000)</f>
        <v>2017.5</v>
      </c>
      <c r="H9" s="43">
        <f t="shared" si="3"/>
        <v>1697</v>
      </c>
      <c r="I9" s="43">
        <f t="shared" si="4"/>
        <v>1697.5</v>
      </c>
      <c r="J9" s="13"/>
      <c r="K9" s="16"/>
      <c r="L9" s="13"/>
      <c r="M9" s="33"/>
      <c r="N9" s="40">
        <f t="shared" si="0"/>
        <v>-0.27263721972918115</v>
      </c>
      <c r="O9" s="40">
        <f t="shared" si="5"/>
        <v>-8.2000000000000003E-2</v>
      </c>
      <c r="P9" s="40">
        <f t="shared" si="1"/>
        <v>0.99986506150390952</v>
      </c>
      <c r="Q9" s="40">
        <f t="shared" si="5"/>
        <v>0.50700000000000001</v>
      </c>
      <c r="R9" s="38">
        <v>3</v>
      </c>
      <c r="S9" s="30">
        <f>CORREL(L17:L314,N14:N311)</f>
        <v>-0.1896191426277794</v>
      </c>
      <c r="T9" s="49"/>
      <c r="U9">
        <f t="shared" si="6"/>
        <v>9.0999999999999998E-2</v>
      </c>
      <c r="V9" s="19"/>
      <c r="W9" s="27">
        <f>MAX(Y2:Y5000)</f>
        <v>2051.5</v>
      </c>
      <c r="X9" s="43">
        <f t="shared" si="7"/>
        <v>1672</v>
      </c>
      <c r="Y9" s="43">
        <f t="shared" si="8"/>
        <v>1677.5</v>
      </c>
      <c r="Z9" s="13"/>
      <c r="AA9" s="33"/>
      <c r="AB9" s="30">
        <f t="shared" si="2"/>
        <v>0.99865773737096741</v>
      </c>
      <c r="AC9" s="30">
        <f t="shared" si="9"/>
        <v>11.1</v>
      </c>
      <c r="AD9" s="38">
        <v>3</v>
      </c>
      <c r="AE9" s="30">
        <f>CORREL(Z11:Z39,AB8:AB36)</f>
        <v>-0.12713086221396172</v>
      </c>
      <c r="AF9" s="19"/>
    </row>
    <row r="10" spans="1:32">
      <c r="A10">
        <v>1708</v>
      </c>
      <c r="B10" s="1">
        <v>10</v>
      </c>
      <c r="D10" s="1">
        <f t="shared" si="10"/>
        <v>16.09090909090909</v>
      </c>
      <c r="G10" s="22" t="s">
        <v>123</v>
      </c>
      <c r="H10" s="43">
        <f t="shared" si="3"/>
        <v>1698</v>
      </c>
      <c r="I10" s="43">
        <f t="shared" si="4"/>
        <v>1698.5</v>
      </c>
      <c r="J10" s="13"/>
      <c r="K10" s="16"/>
      <c r="L10" s="13"/>
      <c r="M10" s="33"/>
      <c r="N10" s="40">
        <f t="shared" si="0"/>
        <v>0.30373136759733477</v>
      </c>
      <c r="O10" s="40">
        <f t="shared" si="5"/>
        <v>-8.2000000000000003E-2</v>
      </c>
      <c r="P10" s="40">
        <f t="shared" ref="P10:P73" si="11" xml:space="preserve"> SIN((2*PI()*(I10-2000+Q10)/10.04352) + 1.984402856)</f>
        <v>0.82012446329350475</v>
      </c>
      <c r="Q10" s="40">
        <f t="shared" ref="Q10" si="12">Q9</f>
        <v>0.50700000000000001</v>
      </c>
      <c r="R10" s="38">
        <v>4</v>
      </c>
      <c r="S10" s="30">
        <f>CORREL(L17:L314,N13:N310)</f>
        <v>-0.28363922009610631</v>
      </c>
      <c r="T10" s="49"/>
      <c r="U10">
        <f t="shared" si="6"/>
        <v>9.0999999999999998E-2</v>
      </c>
      <c r="V10" s="19"/>
      <c r="W10" s="22" t="s">
        <v>123</v>
      </c>
      <c r="X10" s="43">
        <f t="shared" si="7"/>
        <v>1683</v>
      </c>
      <c r="Y10" s="43">
        <f t="shared" si="8"/>
        <v>1688.5</v>
      </c>
      <c r="Z10" s="13"/>
      <c r="AA10" s="33"/>
      <c r="AB10" s="30">
        <f t="shared" ref="AB10:AB43" si="13" xml:space="preserve"> SIN((2*PI()*(Y10-2000+AC10)/87.6583) + 4.99)</f>
        <v>0.74072897561881001</v>
      </c>
      <c r="AC10" s="30">
        <f t="shared" si="9"/>
        <v>11.1</v>
      </c>
      <c r="AD10" s="38">
        <v>4</v>
      </c>
      <c r="AE10" s="30">
        <f>CORREL(Z11:Z39,AB7:AB35)</f>
        <v>-0.33725314678322443</v>
      </c>
      <c r="AF10" s="19"/>
    </row>
    <row r="11" spans="1:32">
      <c r="A11">
        <v>1709</v>
      </c>
      <c r="B11" s="1">
        <v>8</v>
      </c>
      <c r="D11" s="1">
        <f t="shared" si="10"/>
        <v>15.272727272727273</v>
      </c>
      <c r="G11" s="22"/>
      <c r="H11" s="43">
        <f t="shared" si="3"/>
        <v>1699</v>
      </c>
      <c r="I11" s="43">
        <f t="shared" si="4"/>
        <v>1699.5</v>
      </c>
      <c r="J11" s="13"/>
      <c r="K11" s="16"/>
      <c r="L11" s="13"/>
      <c r="M11" s="33"/>
      <c r="N11" s="40">
        <f t="shared" ref="N11:N74" si="14">SIN((2*PI()*(I11-2000+O11)/10.74527)+0.726367997)</f>
        <v>0.77917356205631993</v>
      </c>
      <c r="O11" s="40">
        <f t="shared" ref="O11" si="15">O10</f>
        <v>-8.2000000000000003E-2</v>
      </c>
      <c r="P11" s="40">
        <f t="shared" si="11"/>
        <v>0.32974416458550487</v>
      </c>
      <c r="Q11" s="40">
        <f t="shared" ref="Q11" si="16">Q10</f>
        <v>0.50700000000000001</v>
      </c>
      <c r="R11" s="38"/>
      <c r="S11" s="30" t="s">
        <v>133</v>
      </c>
      <c r="T11" s="49"/>
      <c r="U11">
        <f t="shared" si="6"/>
        <v>9.0999999999999998E-2</v>
      </c>
      <c r="V11" s="19"/>
      <c r="W11" s="22"/>
      <c r="X11" s="43">
        <f t="shared" si="7"/>
        <v>1694</v>
      </c>
      <c r="Y11" s="56">
        <f t="shared" si="8"/>
        <v>1699.5</v>
      </c>
      <c r="Z11" s="53">
        <f t="shared" ref="Z11:Z39" si="17">AVERAGEIFS(SS_Numbers,Year,"&gt;"&amp;X11,Year,"&lt;="&amp;X12)</f>
        <v>24.833333333333332</v>
      </c>
      <c r="AA11" s="33"/>
      <c r="AB11" s="30">
        <f t="shared" si="13"/>
        <v>4.5679194687429252E-2</v>
      </c>
      <c r="AC11" s="30">
        <f t="shared" si="9"/>
        <v>11.1</v>
      </c>
      <c r="AD11" s="38"/>
      <c r="AE11" s="30"/>
      <c r="AF11" s="19"/>
    </row>
    <row r="12" spans="1:32">
      <c r="A12">
        <v>1710</v>
      </c>
      <c r="B12" s="1">
        <v>3</v>
      </c>
      <c r="D12" s="1">
        <f t="shared" si="10"/>
        <v>14.272727272727273</v>
      </c>
      <c r="G12" s="23" t="s">
        <v>115</v>
      </c>
      <c r="H12" s="43">
        <f t="shared" si="3"/>
        <v>1700</v>
      </c>
      <c r="I12" s="43">
        <f t="shared" si="4"/>
        <v>1700.5</v>
      </c>
      <c r="J12" s="53">
        <f t="shared" ref="J12:J75" si="18">AVERAGEIFS(SS_Numbers,Year,"&gt;"&amp;H12,Year,"&lt;="&amp;H13)</f>
        <v>11</v>
      </c>
      <c r="K12" s="16"/>
      <c r="L12" s="13"/>
      <c r="M12" s="34"/>
      <c r="N12" s="40">
        <f t="shared" si="14"/>
        <v>0.99570546464080389</v>
      </c>
      <c r="O12" s="40">
        <f t="shared" ref="O12" si="19">O11</f>
        <v>-8.2000000000000003E-2</v>
      </c>
      <c r="P12" s="40">
        <f t="shared" si="11"/>
        <v>-0.28553379674835749</v>
      </c>
      <c r="Q12" s="40">
        <f t="shared" ref="Q12" si="20">Q11</f>
        <v>0.50700000000000001</v>
      </c>
      <c r="R12" s="38"/>
      <c r="S12" s="41" t="s">
        <v>134</v>
      </c>
      <c r="T12" s="50"/>
      <c r="U12">
        <f t="shared" si="6"/>
        <v>9.0999999999999998E-2</v>
      </c>
      <c r="V12" s="19"/>
      <c r="W12" s="23" t="s">
        <v>115</v>
      </c>
      <c r="X12" s="43">
        <f t="shared" si="7"/>
        <v>1705</v>
      </c>
      <c r="Y12" s="43">
        <f t="shared" si="8"/>
        <v>1710.5</v>
      </c>
      <c r="Z12" s="53">
        <f t="shared" si="17"/>
        <v>14.272727272727273</v>
      </c>
      <c r="AA12" s="34"/>
      <c r="AB12" s="30">
        <f t="shared" si="13"/>
        <v>-0.67632691817409551</v>
      </c>
      <c r="AC12" s="30">
        <f t="shared" si="9"/>
        <v>11.1</v>
      </c>
      <c r="AD12" s="38"/>
      <c r="AE12" s="41" t="s">
        <v>138</v>
      </c>
      <c r="AF12" s="19"/>
    </row>
    <row r="13" spans="1:32">
      <c r="A13">
        <v>1711</v>
      </c>
      <c r="B13" s="1">
        <v>0</v>
      </c>
      <c r="D13" s="1">
        <f t="shared" si="10"/>
        <v>17.363636363636363</v>
      </c>
      <c r="G13" s="23" t="s">
        <v>116</v>
      </c>
      <c r="H13" s="43">
        <f t="shared" si="3"/>
        <v>1701</v>
      </c>
      <c r="I13" s="43">
        <f t="shared" si="4"/>
        <v>1701.5</v>
      </c>
      <c r="J13" s="53">
        <f t="shared" si="18"/>
        <v>16</v>
      </c>
      <c r="K13" s="16"/>
      <c r="L13" s="13"/>
      <c r="M13" s="34"/>
      <c r="N13" s="40">
        <f t="shared" si="14"/>
        <v>0.88137604822614635</v>
      </c>
      <c r="O13" s="40">
        <f t="shared" ref="O13" si="21">O12</f>
        <v>-8.2000000000000003E-2</v>
      </c>
      <c r="P13" s="40">
        <f t="shared" si="11"/>
        <v>-0.79265971888120657</v>
      </c>
      <c r="Q13" s="40">
        <f t="shared" ref="Q13" si="22">Q12</f>
        <v>0.50700000000000001</v>
      </c>
      <c r="R13" s="38"/>
      <c r="S13" s="52" t="s">
        <v>141</v>
      </c>
      <c r="T13" s="49"/>
      <c r="U13">
        <f t="shared" si="6"/>
        <v>9.0999999999999998E-2</v>
      </c>
      <c r="V13" s="19"/>
      <c r="W13" s="23" t="s">
        <v>116</v>
      </c>
      <c r="X13" s="43">
        <f t="shared" si="7"/>
        <v>1716</v>
      </c>
      <c r="Y13" s="43">
        <f t="shared" si="8"/>
        <v>1721.5</v>
      </c>
      <c r="Z13" s="53">
        <f t="shared" si="17"/>
        <v>46.363636363636367</v>
      </c>
      <c r="AA13" s="34"/>
      <c r="AB13" s="30">
        <f t="shared" si="13"/>
        <v>-0.9992171310215453</v>
      </c>
      <c r="AC13" s="30">
        <f t="shared" si="9"/>
        <v>11.1</v>
      </c>
      <c r="AD13" s="38"/>
      <c r="AE13" s="30" t="s">
        <v>139</v>
      </c>
      <c r="AF13" s="19"/>
    </row>
    <row r="14" spans="1:32">
      <c r="A14">
        <v>1712</v>
      </c>
      <c r="B14" s="1">
        <v>0</v>
      </c>
      <c r="C14" s="4" t="s">
        <v>3</v>
      </c>
      <c r="D14" s="1">
        <f t="shared" si="10"/>
        <v>21</v>
      </c>
      <c r="G14" s="26"/>
      <c r="H14" s="43">
        <f t="shared" si="3"/>
        <v>1702</v>
      </c>
      <c r="I14" s="43">
        <f t="shared" si="4"/>
        <v>1702.5</v>
      </c>
      <c r="J14" s="53">
        <f t="shared" si="18"/>
        <v>23</v>
      </c>
      <c r="K14" s="16"/>
      <c r="L14" s="13"/>
      <c r="M14" s="35"/>
      <c r="N14" s="40">
        <f t="shared" si="14"/>
        <v>0.47417564515327371</v>
      </c>
      <c r="O14" s="40">
        <f t="shared" ref="O14" si="23">O13</f>
        <v>-8.2000000000000003E-2</v>
      </c>
      <c r="P14" s="40">
        <f t="shared" si="11"/>
        <v>-0.99954880052165673</v>
      </c>
      <c r="Q14" s="40">
        <f t="shared" ref="Q14" si="24">Q13</f>
        <v>0.50700000000000001</v>
      </c>
      <c r="R14" s="38"/>
      <c r="S14" s="30" t="s">
        <v>148</v>
      </c>
      <c r="T14" s="49"/>
      <c r="U14">
        <f t="shared" si="6"/>
        <v>9.0999999999999998E-2</v>
      </c>
      <c r="V14" s="19"/>
      <c r="W14" s="26"/>
      <c r="X14" s="43">
        <f t="shared" si="7"/>
        <v>1727</v>
      </c>
      <c r="Y14" s="43">
        <f t="shared" si="8"/>
        <v>1732.5</v>
      </c>
      <c r="Z14" s="53">
        <f t="shared" si="17"/>
        <v>53.272727272727273</v>
      </c>
      <c r="AA14" s="35"/>
      <c r="AB14" s="30">
        <f t="shared" si="13"/>
        <v>-0.73244658390130046</v>
      </c>
      <c r="AC14" s="30">
        <f t="shared" si="9"/>
        <v>11.1</v>
      </c>
      <c r="AD14" s="38"/>
      <c r="AE14" s="30" t="s">
        <v>140</v>
      </c>
      <c r="AF14" s="19"/>
    </row>
    <row r="15" spans="1:32">
      <c r="A15">
        <v>1713</v>
      </c>
      <c r="B15" s="1">
        <v>2</v>
      </c>
      <c r="D15" s="1">
        <f t="shared" si="10"/>
        <v>23.636363636363637</v>
      </c>
      <c r="G15" s="23" t="s">
        <v>117</v>
      </c>
      <c r="H15" s="43">
        <f t="shared" si="3"/>
        <v>1703</v>
      </c>
      <c r="I15" s="43">
        <f t="shared" si="4"/>
        <v>1703.5</v>
      </c>
      <c r="J15" s="53">
        <f t="shared" si="18"/>
        <v>36</v>
      </c>
      <c r="K15" s="16"/>
      <c r="L15" s="13"/>
      <c r="M15" s="36"/>
      <c r="N15" s="40">
        <f t="shared" si="14"/>
        <v>-9.058779735645732E-2</v>
      </c>
      <c r="O15" s="40">
        <f t="shared" ref="O15" si="25">O14</f>
        <v>-8.2000000000000003E-2</v>
      </c>
      <c r="P15" s="40">
        <f t="shared" si="11"/>
        <v>-0.82783737221043119</v>
      </c>
      <c r="Q15" s="40">
        <f t="shared" ref="Q15" si="26">Q14</f>
        <v>0.50700000000000001</v>
      </c>
      <c r="R15" s="38"/>
      <c r="S15" s="30"/>
      <c r="T15" s="49"/>
      <c r="U15">
        <f t="shared" si="6"/>
        <v>9.0999999999999998E-2</v>
      </c>
      <c r="V15" s="19"/>
      <c r="W15" s="23" t="s">
        <v>117</v>
      </c>
      <c r="X15" s="43">
        <f t="shared" si="7"/>
        <v>1738</v>
      </c>
      <c r="Y15" s="43">
        <f t="shared" si="8"/>
        <v>1743.5</v>
      </c>
      <c r="Z15" s="53">
        <f t="shared" si="17"/>
        <v>42.627272727272725</v>
      </c>
      <c r="AA15" s="35"/>
      <c r="AB15" s="30">
        <f t="shared" si="13"/>
        <v>-3.3442645368487442E-2</v>
      </c>
      <c r="AC15" s="30">
        <f t="shared" si="9"/>
        <v>11.1</v>
      </c>
      <c r="AD15" s="38"/>
      <c r="AE15" s="30"/>
      <c r="AF15" s="19"/>
    </row>
    <row r="16" spans="1:32">
      <c r="A16">
        <v>1714</v>
      </c>
      <c r="B16" s="1">
        <v>11</v>
      </c>
      <c r="D16" s="1">
        <f t="shared" si="10"/>
        <v>25.454545454545453</v>
      </c>
      <c r="G16" s="24"/>
      <c r="H16" s="43">
        <f t="shared" si="3"/>
        <v>1704</v>
      </c>
      <c r="I16" s="43">
        <f t="shared" si="4"/>
        <v>1704.5</v>
      </c>
      <c r="J16" s="53">
        <f t="shared" si="18"/>
        <v>58</v>
      </c>
      <c r="K16" s="16"/>
      <c r="L16" s="13"/>
      <c r="M16" s="36"/>
      <c r="N16" s="40">
        <f t="shared" si="14"/>
        <v>-0.62524997078317024</v>
      </c>
      <c r="O16" s="40">
        <f t="shared" ref="O16" si="27">O15</f>
        <v>-8.2000000000000003E-2</v>
      </c>
      <c r="P16" s="40">
        <f t="shared" si="11"/>
        <v>-0.34256481400503186</v>
      </c>
      <c r="Q16" s="40">
        <f t="shared" ref="Q16" si="28">Q15</f>
        <v>0.50700000000000001</v>
      </c>
      <c r="R16" s="37" t="s">
        <v>126</v>
      </c>
      <c r="S16" s="29" t="s">
        <v>146</v>
      </c>
      <c r="T16" s="47"/>
      <c r="U16">
        <f t="shared" si="6"/>
        <v>9.0999999999999998E-2</v>
      </c>
      <c r="V16" s="19"/>
      <c r="W16" s="24"/>
      <c r="X16" s="43">
        <f t="shared" si="7"/>
        <v>1749</v>
      </c>
      <c r="Y16" s="43">
        <f t="shared" si="8"/>
        <v>1754.5</v>
      </c>
      <c r="Z16" s="53">
        <f t="shared" si="17"/>
        <v>39.863636363636367</v>
      </c>
      <c r="AA16" s="35"/>
      <c r="AB16" s="30">
        <f t="shared" si="13"/>
        <v>0.68529655897502517</v>
      </c>
      <c r="AC16" s="30">
        <f t="shared" si="9"/>
        <v>11.1</v>
      </c>
      <c r="AF16" s="19"/>
    </row>
    <row r="17" spans="1:32">
      <c r="A17">
        <v>1715</v>
      </c>
      <c r="B17" s="1">
        <v>27</v>
      </c>
      <c r="D17" s="1">
        <f t="shared" si="10"/>
        <v>27.545454545454547</v>
      </c>
      <c r="G17" s="22"/>
      <c r="H17" s="43">
        <f t="shared" si="3"/>
        <v>1705</v>
      </c>
      <c r="I17" s="56">
        <f t="shared" si="4"/>
        <v>1705.5</v>
      </c>
      <c r="J17" s="53">
        <f t="shared" si="18"/>
        <v>29</v>
      </c>
      <c r="K17" s="16">
        <f>AVERAGE(J12:J22)</f>
        <v>19.454545454545453</v>
      </c>
      <c r="L17" s="53">
        <f>J17-K17</f>
        <v>9.5454545454545467</v>
      </c>
      <c r="M17" s="36"/>
      <c r="N17" s="40">
        <f t="shared" si="14"/>
        <v>-0.95214886743392335</v>
      </c>
      <c r="O17" s="40">
        <f t="shared" ref="O17" si="29">O16</f>
        <v>-8.2000000000000003E-2</v>
      </c>
      <c r="P17" s="40">
        <f t="shared" si="11"/>
        <v>0.2724615023021475</v>
      </c>
      <c r="Q17" s="40">
        <f t="shared" ref="Q17" si="30">Q16</f>
        <v>0.50700000000000001</v>
      </c>
      <c r="R17" s="38">
        <v>-4</v>
      </c>
      <c r="S17" s="30">
        <f>CORREL(L17:L314,P21:P318)</f>
        <v>-0.41869062893042386</v>
      </c>
      <c r="T17" s="49"/>
      <c r="U17">
        <f t="shared" si="6"/>
        <v>9.0999999999999998E-2</v>
      </c>
      <c r="V17" s="19"/>
      <c r="W17" s="22"/>
      <c r="X17" s="43">
        <f t="shared" si="7"/>
        <v>1760</v>
      </c>
      <c r="Y17" s="43">
        <f t="shared" si="8"/>
        <v>1765.5</v>
      </c>
      <c r="Z17" s="53">
        <f t="shared" si="17"/>
        <v>59.727272727272727</v>
      </c>
      <c r="AA17" s="35"/>
      <c r="AB17" s="30">
        <f t="shared" si="13"/>
        <v>0.99962667421961782</v>
      </c>
      <c r="AC17" s="30">
        <f t="shared" si="9"/>
        <v>11.1</v>
      </c>
      <c r="AF17" s="19"/>
    </row>
    <row r="18" spans="1:32">
      <c r="A18">
        <v>1716</v>
      </c>
      <c r="B18" s="1">
        <v>47</v>
      </c>
      <c r="D18" s="1">
        <f t="shared" si="10"/>
        <v>29.545454545454547</v>
      </c>
      <c r="G18" s="22"/>
      <c r="H18" s="43">
        <f t="shared" ref="H18:H81" si="31">H17+1</f>
        <v>1706</v>
      </c>
      <c r="I18" s="43">
        <f t="shared" ref="I18:I81" si="32">I17+1</f>
        <v>1706.5</v>
      </c>
      <c r="J18" s="53">
        <f t="shared" si="18"/>
        <v>20</v>
      </c>
      <c r="K18" s="16">
        <f t="shared" ref="K18:K81" si="33">AVERAGE(J13:J23)</f>
        <v>18.454545454545453</v>
      </c>
      <c r="L18" s="53">
        <f t="shared" ref="L18:L81" si="34">J18-K18</f>
        <v>1.5454545454545467</v>
      </c>
      <c r="M18" s="36"/>
      <c r="N18" s="40">
        <f t="shared" si="14"/>
        <v>-0.96265979459978712</v>
      </c>
      <c r="O18" s="40">
        <f t="shared" ref="O18" si="35">O17</f>
        <v>-8.2000000000000003E-2</v>
      </c>
      <c r="P18" s="40">
        <f t="shared" si="11"/>
        <v>0.78428719082609177</v>
      </c>
      <c r="Q18" s="40">
        <f t="shared" ref="Q18" si="36">Q17</f>
        <v>0.50700000000000001</v>
      </c>
      <c r="R18" s="38">
        <v>-3</v>
      </c>
      <c r="S18" s="30">
        <f>CORREL(L17:L314,P20:P317)</f>
        <v>-0.15543248257265904</v>
      </c>
      <c r="T18" s="49"/>
      <c r="U18">
        <f t="shared" si="6"/>
        <v>9.0999999999999998E-2</v>
      </c>
      <c r="V18" s="19"/>
      <c r="W18" s="22"/>
      <c r="X18" s="43">
        <f t="shared" si="7"/>
        <v>1771</v>
      </c>
      <c r="Y18" s="43">
        <f t="shared" si="8"/>
        <v>1776.5</v>
      </c>
      <c r="Z18" s="53">
        <f t="shared" si="17"/>
        <v>65.718181818181819</v>
      </c>
      <c r="AA18" s="35"/>
      <c r="AB18" s="30">
        <f t="shared" si="13"/>
        <v>0.72405434873873287</v>
      </c>
      <c r="AC18" s="30">
        <f t="shared" si="9"/>
        <v>11.1</v>
      </c>
      <c r="AF18" s="19"/>
    </row>
    <row r="19" spans="1:32">
      <c r="A19">
        <v>1717</v>
      </c>
      <c r="B19" s="1">
        <v>63</v>
      </c>
      <c r="C19" s="4" t="s">
        <v>5</v>
      </c>
      <c r="D19" s="1">
        <f t="shared" si="10"/>
        <v>30.545454545454547</v>
      </c>
      <c r="G19" s="23" t="s">
        <v>118</v>
      </c>
      <c r="H19" s="43">
        <f t="shared" si="31"/>
        <v>1707</v>
      </c>
      <c r="I19" s="43">
        <f t="shared" si="32"/>
        <v>1707.5</v>
      </c>
      <c r="J19" s="53">
        <f t="shared" si="18"/>
        <v>10</v>
      </c>
      <c r="K19" s="16">
        <f t="shared" si="33"/>
        <v>17.181818181818183</v>
      </c>
      <c r="L19" s="53">
        <f t="shared" si="34"/>
        <v>-7.1818181818181834</v>
      </c>
      <c r="M19" s="36"/>
      <c r="N19" s="40">
        <f t="shared" si="14"/>
        <v>-0.65329009370902458</v>
      </c>
      <c r="O19" s="40">
        <f t="shared" ref="O19" si="37">O18</f>
        <v>-8.2000000000000003E-2</v>
      </c>
      <c r="P19" s="40">
        <f t="shared" si="11"/>
        <v>0.99904731312621131</v>
      </c>
      <c r="Q19" s="40">
        <f t="shared" ref="Q19" si="38">Q18</f>
        <v>0.50700000000000001</v>
      </c>
      <c r="R19" s="38">
        <v>-2</v>
      </c>
      <c r="S19" s="30">
        <f>CORREL(L17:L314,P19:P316)</f>
        <v>0.16529690105294431</v>
      </c>
      <c r="T19" s="49"/>
      <c r="U19">
        <f t="shared" si="6"/>
        <v>9.0999999999999998E-2</v>
      </c>
      <c r="V19" s="19"/>
      <c r="W19" s="23" t="s">
        <v>118</v>
      </c>
      <c r="X19" s="43">
        <f t="shared" si="7"/>
        <v>1782</v>
      </c>
      <c r="Y19" s="43">
        <f t="shared" si="8"/>
        <v>1787.5</v>
      </c>
      <c r="Z19" s="53">
        <f t="shared" si="17"/>
        <v>71.309090909090912</v>
      </c>
      <c r="AA19" s="35"/>
      <c r="AB19" s="30">
        <f t="shared" si="13"/>
        <v>2.120108072766072E-2</v>
      </c>
      <c r="AC19" s="30">
        <f t="shared" si="9"/>
        <v>11.1</v>
      </c>
      <c r="AF19" s="19"/>
    </row>
    <row r="20" spans="1:32">
      <c r="A20">
        <v>1718</v>
      </c>
      <c r="B20" s="1">
        <v>60</v>
      </c>
      <c r="D20" s="1">
        <f t="shared" si="10"/>
        <v>32.272727272727273</v>
      </c>
      <c r="G20" s="23" t="s">
        <v>119</v>
      </c>
      <c r="H20" s="43">
        <f t="shared" si="31"/>
        <v>1708</v>
      </c>
      <c r="I20" s="43">
        <f t="shared" si="32"/>
        <v>1708.5</v>
      </c>
      <c r="J20" s="53">
        <f t="shared" si="18"/>
        <v>8</v>
      </c>
      <c r="K20" s="16">
        <f t="shared" si="33"/>
        <v>16.09090909090909</v>
      </c>
      <c r="L20" s="53">
        <f t="shared" si="34"/>
        <v>-8.0909090909090899</v>
      </c>
      <c r="M20" s="36"/>
      <c r="N20" s="40">
        <f t="shared" si="14"/>
        <v>-0.12683971005669578</v>
      </c>
      <c r="O20" s="40">
        <f t="shared" ref="O20" si="39">O19</f>
        <v>-8.2000000000000003E-2</v>
      </c>
      <c r="P20" s="40">
        <f t="shared" si="11"/>
        <v>0.83539687456321887</v>
      </c>
      <c r="Q20" s="40">
        <f t="shared" ref="Q20" si="40">Q19</f>
        <v>0.50700000000000001</v>
      </c>
      <c r="R20" s="38">
        <v>-1</v>
      </c>
      <c r="S20" s="31">
        <f>CORREL(L17:L314,P18:P315)</f>
        <v>0.42336004230405838</v>
      </c>
      <c r="T20" s="49"/>
      <c r="U20">
        <f t="shared" si="6"/>
        <v>9.0999999999999998E-2</v>
      </c>
      <c r="V20" s="19"/>
      <c r="W20" s="23" t="s">
        <v>119</v>
      </c>
      <c r="X20" s="43">
        <f t="shared" si="7"/>
        <v>1793</v>
      </c>
      <c r="Y20" s="43">
        <f t="shared" si="8"/>
        <v>1798.5</v>
      </c>
      <c r="Z20" s="53">
        <f t="shared" si="17"/>
        <v>25.427272727272726</v>
      </c>
      <c r="AA20" s="35"/>
      <c r="AB20" s="30">
        <f t="shared" si="13"/>
        <v>-0.69416342731912617</v>
      </c>
      <c r="AC20" s="30">
        <f t="shared" si="9"/>
        <v>11.1</v>
      </c>
      <c r="AD20" s="38"/>
      <c r="AE20" s="30"/>
      <c r="AF20" s="19"/>
    </row>
    <row r="21" spans="1:32">
      <c r="A21">
        <v>1719</v>
      </c>
      <c r="B21" s="1">
        <v>39</v>
      </c>
      <c r="D21" s="1">
        <f t="shared" si="10"/>
        <v>34.909090909090907</v>
      </c>
      <c r="G21" s="45">
        <f>MAX(I2:I5000)</f>
        <v>2017.5</v>
      </c>
      <c r="H21" s="43">
        <f t="shared" si="31"/>
        <v>1709</v>
      </c>
      <c r="I21" s="43">
        <f t="shared" si="32"/>
        <v>1709.5</v>
      </c>
      <c r="J21" s="53">
        <f t="shared" si="18"/>
        <v>3</v>
      </c>
      <c r="K21" s="16">
        <f t="shared" si="33"/>
        <v>15.272727272727273</v>
      </c>
      <c r="L21" s="53">
        <f t="shared" si="34"/>
        <v>-12.272727272727273</v>
      </c>
      <c r="M21" s="36"/>
      <c r="N21" s="40">
        <f t="shared" si="14"/>
        <v>0.44175803068176311</v>
      </c>
      <c r="O21" s="40">
        <f t="shared" ref="O21" si="41">O20</f>
        <v>-8.2000000000000003E-2</v>
      </c>
      <c r="P21" s="40">
        <f t="shared" si="11"/>
        <v>0.35532198273031856</v>
      </c>
      <c r="Q21" s="40">
        <f t="shared" ref="Q21" si="42">Q20</f>
        <v>0.50700000000000001</v>
      </c>
      <c r="R21" s="38">
        <v>0</v>
      </c>
      <c r="S21" s="31">
        <f>CORREL(L17:L314,P17:P314)</f>
        <v>0.52250015249306836</v>
      </c>
      <c r="T21" s="49"/>
      <c r="U21">
        <f t="shared" si="6"/>
        <v>9.0999999999999998E-2</v>
      </c>
      <c r="V21" s="19"/>
      <c r="W21" s="45">
        <f>MAX(Y2:Y5000)</f>
        <v>2051.5</v>
      </c>
      <c r="X21" s="43">
        <f t="shared" si="7"/>
        <v>1804</v>
      </c>
      <c r="Y21" s="43">
        <f t="shared" si="8"/>
        <v>1809.5</v>
      </c>
      <c r="Z21" s="53">
        <f t="shared" si="17"/>
        <v>14.445454545454545</v>
      </c>
      <c r="AA21" s="35"/>
      <c r="AB21" s="30">
        <f t="shared" si="13"/>
        <v>-0.99988630554686864</v>
      </c>
      <c r="AC21" s="30">
        <f t="shared" si="9"/>
        <v>11.1</v>
      </c>
      <c r="AD21" s="38"/>
      <c r="AE21" s="30"/>
      <c r="AF21" s="19"/>
    </row>
    <row r="22" spans="1:32">
      <c r="A22">
        <v>1720</v>
      </c>
      <c r="B22" s="1">
        <v>28</v>
      </c>
      <c r="D22" s="1">
        <f t="shared" si="10"/>
        <v>39.545454545454547</v>
      </c>
      <c r="G22" s="22"/>
      <c r="H22" s="43">
        <f t="shared" si="31"/>
        <v>1710</v>
      </c>
      <c r="I22" s="43">
        <f t="shared" si="32"/>
        <v>1710.5</v>
      </c>
      <c r="J22" s="53">
        <f t="shared" si="18"/>
        <v>0</v>
      </c>
      <c r="K22" s="16">
        <f t="shared" si="33"/>
        <v>14.272727272727273</v>
      </c>
      <c r="L22" s="53">
        <f t="shared" si="34"/>
        <v>-14.272727272727273</v>
      </c>
      <c r="M22" s="36"/>
      <c r="N22" s="40">
        <f t="shared" si="14"/>
        <v>0.86356472738133805</v>
      </c>
      <c r="O22" s="40">
        <f t="shared" ref="O22" si="43">O21</f>
        <v>-8.2000000000000003E-2</v>
      </c>
      <c r="P22" s="40">
        <f t="shared" si="11"/>
        <v>-0.25933871800811276</v>
      </c>
      <c r="Q22" s="40">
        <f t="shared" ref="Q22" si="44">Q21</f>
        <v>0.50700000000000001</v>
      </c>
      <c r="R22" s="38">
        <v>1</v>
      </c>
      <c r="S22" s="31">
        <f>CORREL(L17:L314,P16:P313)</f>
        <v>0.42292751930298467</v>
      </c>
      <c r="T22" s="49"/>
      <c r="U22">
        <f t="shared" si="6"/>
        <v>9.0999999999999998E-2</v>
      </c>
      <c r="V22" s="19"/>
      <c r="W22" s="22"/>
      <c r="X22" s="43">
        <f t="shared" si="7"/>
        <v>1815</v>
      </c>
      <c r="Y22" s="43">
        <f t="shared" si="8"/>
        <v>1820.5</v>
      </c>
      <c r="Z22" s="53">
        <f t="shared" si="17"/>
        <v>20.936363636363637</v>
      </c>
      <c r="AA22" s="35"/>
      <c r="AB22" s="30">
        <f t="shared" si="13"/>
        <v>-0.71555352869663302</v>
      </c>
      <c r="AC22" s="30">
        <f t="shared" si="9"/>
        <v>11.1</v>
      </c>
      <c r="AD22" s="38"/>
      <c r="AE22" s="30"/>
      <c r="AF22" s="19"/>
    </row>
    <row r="23" spans="1:32">
      <c r="A23">
        <v>1721</v>
      </c>
      <c r="B23" s="1">
        <v>26</v>
      </c>
      <c r="D23" s="1">
        <f t="shared" si="10"/>
        <v>46.363636363636367</v>
      </c>
      <c r="G23" s="23" t="s">
        <v>120</v>
      </c>
      <c r="H23" s="43">
        <f t="shared" si="31"/>
        <v>1711</v>
      </c>
      <c r="I23" s="43">
        <f t="shared" si="32"/>
        <v>1711.5</v>
      </c>
      <c r="J23" s="53">
        <f t="shared" si="18"/>
        <v>0</v>
      </c>
      <c r="K23" s="16">
        <f t="shared" si="33"/>
        <v>17.363636363636363</v>
      </c>
      <c r="L23" s="53">
        <f t="shared" si="34"/>
        <v>-17.363636363636363</v>
      </c>
      <c r="M23" s="36"/>
      <c r="N23" s="40">
        <f t="shared" si="14"/>
        <v>0.9984189317135338</v>
      </c>
      <c r="O23" s="40">
        <f t="shared" ref="O23" si="45">O22</f>
        <v>-8.2000000000000003E-2</v>
      </c>
      <c r="P23" s="40">
        <f t="shared" si="11"/>
        <v>-0.77576932649205388</v>
      </c>
      <c r="Q23" s="40">
        <f t="shared" ref="Q23" si="46">Q22</f>
        <v>0.50700000000000001</v>
      </c>
      <c r="R23" s="38">
        <v>2</v>
      </c>
      <c r="S23" s="30">
        <f>CORREL(L17:L314,P15:P312)</f>
        <v>0.16221045262123301</v>
      </c>
      <c r="T23" s="48"/>
      <c r="U23">
        <f t="shared" si="6"/>
        <v>9.0999999999999998E-2</v>
      </c>
      <c r="V23" s="19"/>
      <c r="W23" s="23" t="s">
        <v>120</v>
      </c>
      <c r="X23" s="43">
        <f t="shared" si="7"/>
        <v>1826</v>
      </c>
      <c r="Y23" s="43">
        <f t="shared" si="8"/>
        <v>1831.5</v>
      </c>
      <c r="Z23" s="53">
        <f t="shared" si="17"/>
        <v>60.490909090909078</v>
      </c>
      <c r="AA23" s="35"/>
      <c r="AB23" s="30">
        <f t="shared" si="13"/>
        <v>-8.9563366061801222E-3</v>
      </c>
      <c r="AC23" s="30">
        <f t="shared" si="9"/>
        <v>11.1</v>
      </c>
      <c r="AD23" s="38"/>
      <c r="AE23" s="31"/>
      <c r="AF23" s="19"/>
    </row>
    <row r="24" spans="1:32">
      <c r="A24">
        <v>1722</v>
      </c>
      <c r="B24" s="1">
        <v>22</v>
      </c>
      <c r="D24" s="1">
        <f t="shared" si="10"/>
        <v>50</v>
      </c>
      <c r="G24" s="24">
        <f>COUNT(J2:J5000)</f>
        <v>308</v>
      </c>
      <c r="H24" s="43">
        <f t="shared" si="31"/>
        <v>1712</v>
      </c>
      <c r="I24" s="43">
        <f t="shared" si="32"/>
        <v>1712.5</v>
      </c>
      <c r="J24" s="53">
        <f t="shared" si="18"/>
        <v>2</v>
      </c>
      <c r="K24" s="16">
        <f t="shared" si="33"/>
        <v>21</v>
      </c>
      <c r="L24" s="53">
        <f t="shared" si="34"/>
        <v>-19</v>
      </c>
      <c r="M24" s="36"/>
      <c r="N24" s="40">
        <f t="shared" si="14"/>
        <v>0.8015101635691031</v>
      </c>
      <c r="O24" s="40">
        <f t="shared" ref="O24" si="47">O23</f>
        <v>-8.2000000000000003E-2</v>
      </c>
      <c r="P24" s="40">
        <f t="shared" si="11"/>
        <v>-0.99836069224821489</v>
      </c>
      <c r="Q24" s="40">
        <f t="shared" ref="Q24" si="48">Q23</f>
        <v>0.50700000000000001</v>
      </c>
      <c r="R24" s="38">
        <v>3</v>
      </c>
      <c r="S24" s="30">
        <f>CORREL(L17:L314,P14:P311)</f>
        <v>-0.15856658954409045</v>
      </c>
      <c r="T24" s="49"/>
      <c r="U24">
        <f t="shared" si="6"/>
        <v>9.0999999999999998E-2</v>
      </c>
      <c r="V24" s="19"/>
      <c r="W24" s="24">
        <f>COUNT(Z2:Z5000)</f>
        <v>29</v>
      </c>
      <c r="X24" s="43">
        <f t="shared" si="7"/>
        <v>1837</v>
      </c>
      <c r="Y24" s="43">
        <f t="shared" si="8"/>
        <v>1842.5</v>
      </c>
      <c r="Z24" s="53">
        <f t="shared" si="17"/>
        <v>60.445454545454552</v>
      </c>
      <c r="AA24" s="35"/>
      <c r="AB24" s="30">
        <f t="shared" si="13"/>
        <v>0.70292619346114338</v>
      </c>
      <c r="AC24" s="30">
        <f t="shared" si="9"/>
        <v>11.1</v>
      </c>
      <c r="AD24" s="38"/>
      <c r="AE24" s="30"/>
      <c r="AF24" s="19"/>
    </row>
    <row r="25" spans="1:32">
      <c r="A25">
        <v>1723</v>
      </c>
      <c r="B25" s="1">
        <v>11</v>
      </c>
      <c r="C25" s="4" t="s">
        <v>3</v>
      </c>
      <c r="D25" s="1">
        <f t="shared" si="10"/>
        <v>51.18181818181818</v>
      </c>
      <c r="G25" s="22"/>
      <c r="H25" s="43">
        <f t="shared" si="31"/>
        <v>1713</v>
      </c>
      <c r="I25" s="43">
        <f t="shared" si="32"/>
        <v>1713.5</v>
      </c>
      <c r="J25" s="53">
        <f t="shared" si="18"/>
        <v>11</v>
      </c>
      <c r="K25" s="16">
        <f t="shared" si="33"/>
        <v>23.636363636363637</v>
      </c>
      <c r="L25" s="53">
        <f t="shared" si="34"/>
        <v>-12.636363636363637</v>
      </c>
      <c r="M25" s="36"/>
      <c r="N25" s="40">
        <f t="shared" si="14"/>
        <v>0.33826891124439323</v>
      </c>
      <c r="O25" s="40">
        <f t="shared" ref="O25" si="49">O24</f>
        <v>-8.2000000000000003E-2</v>
      </c>
      <c r="P25" s="40">
        <f t="shared" si="11"/>
        <v>-0.8428015695003449</v>
      </c>
      <c r="Q25" s="40">
        <f t="shared" ref="Q25" si="50">Q24</f>
        <v>0.50700000000000001</v>
      </c>
      <c r="R25" s="38">
        <v>4</v>
      </c>
      <c r="S25" s="30">
        <f>CORREL(L17:L314,P13:P310)</f>
        <v>-0.41916626275715979</v>
      </c>
      <c r="T25" s="49"/>
      <c r="U25">
        <f t="shared" si="6"/>
        <v>9.0999999999999998E-2</v>
      </c>
      <c r="V25" s="19"/>
      <c r="W25" s="22"/>
      <c r="X25" s="43">
        <f t="shared" si="7"/>
        <v>1848</v>
      </c>
      <c r="Y25" s="43">
        <f t="shared" si="8"/>
        <v>1853.5</v>
      </c>
      <c r="Z25" s="53">
        <f t="shared" si="17"/>
        <v>47.581818181818178</v>
      </c>
      <c r="AA25" s="35"/>
      <c r="AB25" s="30">
        <f t="shared" si="13"/>
        <v>0.99999598606694395</v>
      </c>
      <c r="AC25" s="30">
        <f t="shared" si="9"/>
        <v>11.1</v>
      </c>
      <c r="AD25" s="38"/>
      <c r="AE25" s="30"/>
      <c r="AF25" s="19"/>
    </row>
    <row r="26" spans="1:32">
      <c r="A26">
        <v>1724</v>
      </c>
      <c r="B26" s="1">
        <v>21</v>
      </c>
      <c r="D26" s="1">
        <f t="shared" si="10"/>
        <v>51.909090909090907</v>
      </c>
      <c r="G26" s="23" t="s">
        <v>121</v>
      </c>
      <c r="H26" s="43">
        <f t="shared" si="31"/>
        <v>1714</v>
      </c>
      <c r="I26" s="43">
        <f t="shared" si="32"/>
        <v>1714.5</v>
      </c>
      <c r="J26" s="53">
        <f t="shared" si="18"/>
        <v>27</v>
      </c>
      <c r="K26" s="16">
        <f t="shared" si="33"/>
        <v>25.454545454545453</v>
      </c>
      <c r="L26" s="53">
        <f t="shared" si="34"/>
        <v>1.5454545454545467</v>
      </c>
      <c r="M26" s="36"/>
      <c r="N26" s="40">
        <f t="shared" si="14"/>
        <v>-0.23737515709892215</v>
      </c>
      <c r="O26" s="40">
        <f t="shared" ref="O26" si="51">O25</f>
        <v>-8.2000000000000003E-2</v>
      </c>
      <c r="P26" s="40">
        <f t="shared" si="11"/>
        <v>-0.36801330673010979</v>
      </c>
      <c r="Q26" s="40">
        <f t="shared" ref="Q26" si="52">Q25</f>
        <v>0.50700000000000001</v>
      </c>
      <c r="R26" s="38"/>
      <c r="S26" s="30" t="s">
        <v>133</v>
      </c>
      <c r="T26" s="49"/>
      <c r="U26">
        <f t="shared" si="6"/>
        <v>9.0999999999999998E-2</v>
      </c>
      <c r="V26" s="19"/>
      <c r="W26" s="23" t="s">
        <v>121</v>
      </c>
      <c r="X26" s="43">
        <f t="shared" si="7"/>
        <v>1859</v>
      </c>
      <c r="Y26" s="43">
        <f t="shared" si="8"/>
        <v>1864.5</v>
      </c>
      <c r="Z26" s="53">
        <f t="shared" si="17"/>
        <v>57.072727272727278</v>
      </c>
      <c r="AA26" s="35"/>
      <c r="AB26" s="30">
        <f t="shared" si="13"/>
        <v>0.70694539862477268</v>
      </c>
      <c r="AC26" s="30">
        <f t="shared" si="9"/>
        <v>11.1</v>
      </c>
      <c r="AD26" s="38"/>
      <c r="AE26" s="30"/>
      <c r="AF26" s="19"/>
    </row>
    <row r="27" spans="1:32">
      <c r="A27">
        <v>1725</v>
      </c>
      <c r="B27" s="1">
        <v>40</v>
      </c>
      <c r="D27" s="1">
        <f t="shared" si="10"/>
        <v>52.545454545454547</v>
      </c>
      <c r="G27" s="25">
        <f>COUNT(L2:L5000)</f>
        <v>298</v>
      </c>
      <c r="H27" s="43">
        <f t="shared" si="31"/>
        <v>1715</v>
      </c>
      <c r="I27" s="43">
        <f t="shared" si="32"/>
        <v>1715.5</v>
      </c>
      <c r="J27" s="53">
        <f t="shared" si="18"/>
        <v>47</v>
      </c>
      <c r="K27" s="16">
        <f t="shared" si="33"/>
        <v>27.545454545454547</v>
      </c>
      <c r="L27" s="53">
        <f t="shared" si="34"/>
        <v>19.454545454545453</v>
      </c>
      <c r="M27" s="36"/>
      <c r="N27" s="40">
        <f t="shared" si="14"/>
        <v>-0.73414222781148797</v>
      </c>
      <c r="O27" s="40">
        <f t="shared" ref="O27" si="53">O26</f>
        <v>-8.2000000000000003E-2</v>
      </c>
      <c r="P27" s="40">
        <f t="shared" si="11"/>
        <v>0.2461678756497658</v>
      </c>
      <c r="Q27" s="40">
        <f t="shared" ref="Q27" si="54">Q26</f>
        <v>0.50700000000000001</v>
      </c>
      <c r="R27" s="38"/>
      <c r="S27" s="41" t="s">
        <v>134</v>
      </c>
      <c r="T27" s="49"/>
      <c r="U27">
        <f t="shared" si="6"/>
        <v>9.0999999999999998E-2</v>
      </c>
      <c r="V27" s="19"/>
      <c r="W27" s="25">
        <f>COUNT(#REF!)</f>
        <v>0</v>
      </c>
      <c r="X27" s="43">
        <f t="shared" si="7"/>
        <v>1870</v>
      </c>
      <c r="Y27" s="43">
        <f t="shared" si="8"/>
        <v>1875.5</v>
      </c>
      <c r="Z27" s="53">
        <f t="shared" si="17"/>
        <v>41.854545454545452</v>
      </c>
      <c r="AA27" s="35"/>
      <c r="AB27" s="30">
        <f t="shared" si="13"/>
        <v>-3.2897506779158226E-3</v>
      </c>
      <c r="AC27" s="30">
        <f t="shared" si="9"/>
        <v>11.1</v>
      </c>
      <c r="AD27" s="38"/>
      <c r="AE27" s="30"/>
      <c r="AF27" s="19"/>
    </row>
    <row r="28" spans="1:32">
      <c r="A28">
        <v>1726</v>
      </c>
      <c r="B28" s="1">
        <v>78</v>
      </c>
      <c r="D28" s="1">
        <f t="shared" si="10"/>
        <v>51.18181818181818</v>
      </c>
      <c r="G28" s="17"/>
      <c r="H28" s="43">
        <f t="shared" si="31"/>
        <v>1716</v>
      </c>
      <c r="I28" s="43">
        <f t="shared" si="32"/>
        <v>1716.5</v>
      </c>
      <c r="J28" s="53">
        <f t="shared" si="18"/>
        <v>63</v>
      </c>
      <c r="K28" s="16">
        <f t="shared" si="33"/>
        <v>29.545454545454547</v>
      </c>
      <c r="L28" s="53">
        <f t="shared" si="34"/>
        <v>33.454545454545453</v>
      </c>
      <c r="M28" s="36"/>
      <c r="N28" s="40">
        <f t="shared" si="14"/>
        <v>-0.98696239409054809</v>
      </c>
      <c r="O28" s="40">
        <f t="shared" ref="O28" si="55">O27</f>
        <v>-8.2000000000000003E-2</v>
      </c>
      <c r="P28" s="40">
        <f t="shared" si="11"/>
        <v>0.76710770432476383</v>
      </c>
      <c r="Q28" s="40">
        <f t="shared" ref="Q28" si="56">Q27</f>
        <v>0.50700000000000001</v>
      </c>
      <c r="R28" s="38"/>
      <c r="S28" s="52" t="s">
        <v>141</v>
      </c>
      <c r="T28" s="51"/>
      <c r="U28">
        <f t="shared" si="6"/>
        <v>9.0999999999999998E-2</v>
      </c>
      <c r="V28" s="19"/>
      <c r="W28" s="17"/>
      <c r="X28" s="43">
        <f t="shared" si="7"/>
        <v>1881</v>
      </c>
      <c r="Y28" s="43">
        <f t="shared" si="8"/>
        <v>1886.5</v>
      </c>
      <c r="Z28" s="53">
        <f t="shared" si="17"/>
        <v>36.945454545454552</v>
      </c>
      <c r="AA28" s="35"/>
      <c r="AB28" s="30">
        <f t="shared" si="13"/>
        <v>-0.71158354326781492</v>
      </c>
      <c r="AC28" s="30">
        <f t="shared" si="9"/>
        <v>11.1</v>
      </c>
      <c r="AD28" s="38"/>
      <c r="AE28" s="28"/>
      <c r="AF28" s="19"/>
    </row>
    <row r="29" spans="1:32">
      <c r="A29">
        <v>1727</v>
      </c>
      <c r="B29" s="1">
        <v>122</v>
      </c>
      <c r="C29" s="4" t="s">
        <v>5</v>
      </c>
      <c r="D29" s="1">
        <f t="shared" si="10"/>
        <v>49.636363636363633</v>
      </c>
      <c r="G29" s="17"/>
      <c r="H29" s="43">
        <f t="shared" si="31"/>
        <v>1717</v>
      </c>
      <c r="I29" s="43">
        <f t="shared" si="32"/>
        <v>1717.5</v>
      </c>
      <c r="J29" s="53">
        <f t="shared" si="18"/>
        <v>60</v>
      </c>
      <c r="K29" s="16">
        <f t="shared" si="33"/>
        <v>30.545454545454547</v>
      </c>
      <c r="L29" s="53">
        <f t="shared" si="34"/>
        <v>29.454545454545453</v>
      </c>
      <c r="M29" s="36"/>
      <c r="N29" s="40">
        <f t="shared" si="14"/>
        <v>-0.91182646179667359</v>
      </c>
      <c r="O29" s="40">
        <f t="shared" ref="O29" si="57">O28</f>
        <v>-8.2000000000000003E-2</v>
      </c>
      <c r="P29" s="40">
        <f t="shared" si="11"/>
        <v>0.99748906512539959</v>
      </c>
      <c r="Q29" s="40">
        <f t="shared" ref="Q29" si="58">Q28</f>
        <v>0.50700000000000001</v>
      </c>
      <c r="R29" s="38"/>
      <c r="S29" s="30" t="s">
        <v>147</v>
      </c>
      <c r="T29" s="49"/>
      <c r="U29">
        <f t="shared" si="6"/>
        <v>9.0999999999999998E-2</v>
      </c>
      <c r="V29" s="19"/>
      <c r="W29" s="17"/>
      <c r="X29" s="43">
        <f t="shared" si="7"/>
        <v>1892</v>
      </c>
      <c r="Y29" s="43">
        <f t="shared" si="8"/>
        <v>1897.5</v>
      </c>
      <c r="Z29" s="53">
        <f t="shared" si="17"/>
        <v>34.136363636363633</v>
      </c>
      <c r="AA29" s="35"/>
      <c r="AB29" s="30">
        <f t="shared" si="13"/>
        <v>-0.99995569933129103</v>
      </c>
      <c r="AC29" s="30">
        <f t="shared" si="9"/>
        <v>11.1</v>
      </c>
      <c r="AD29" s="38"/>
      <c r="AE29" s="30"/>
      <c r="AF29" s="19"/>
    </row>
    <row r="30" spans="1:32" ht="15">
      <c r="A30">
        <v>1728</v>
      </c>
      <c r="B30" s="1">
        <v>103</v>
      </c>
      <c r="D30" s="1">
        <f t="shared" si="10"/>
        <v>50.090909090909093</v>
      </c>
      <c r="G30" s="12"/>
      <c r="H30" s="43">
        <f t="shared" si="31"/>
        <v>1718</v>
      </c>
      <c r="I30" s="43">
        <f t="shared" si="32"/>
        <v>1718.5</v>
      </c>
      <c r="J30" s="53">
        <f t="shared" si="18"/>
        <v>39</v>
      </c>
      <c r="K30" s="16">
        <f t="shared" si="33"/>
        <v>32.272727272727273</v>
      </c>
      <c r="L30" s="53">
        <f t="shared" si="34"/>
        <v>6.7272727272727266</v>
      </c>
      <c r="M30" s="36"/>
      <c r="N30" s="40">
        <f t="shared" si="14"/>
        <v>-0.53370122537439368</v>
      </c>
      <c r="O30" s="40">
        <f t="shared" ref="O30" si="59">O29</f>
        <v>-8.2000000000000003E-2</v>
      </c>
      <c r="P30" s="40">
        <f t="shared" si="11"/>
        <v>0.85005008485754352</v>
      </c>
      <c r="Q30" s="40">
        <f t="shared" ref="Q30" si="60">Q29</f>
        <v>0.50700000000000001</v>
      </c>
      <c r="R30" s="38"/>
      <c r="S30" s="30"/>
      <c r="T30" s="49"/>
      <c r="U30">
        <f t="shared" si="6"/>
        <v>9.0999999999999998E-2</v>
      </c>
      <c r="V30" s="19"/>
      <c r="W30" s="12"/>
      <c r="X30" s="43">
        <f t="shared" si="7"/>
        <v>1903</v>
      </c>
      <c r="Y30" s="43">
        <f t="shared" si="8"/>
        <v>1908.5</v>
      </c>
      <c r="Z30" s="53">
        <f t="shared" si="17"/>
        <v>32.054545454545455</v>
      </c>
      <c r="AA30" s="35"/>
      <c r="AB30" s="30">
        <f t="shared" si="13"/>
        <v>-0.6982312494659787</v>
      </c>
      <c r="AC30" s="30">
        <f t="shared" si="9"/>
        <v>11.1</v>
      </c>
      <c r="AD30" s="38"/>
      <c r="AE30" s="30"/>
      <c r="AF30" s="19"/>
    </row>
    <row r="31" spans="1:32" ht="15">
      <c r="A31">
        <v>1729</v>
      </c>
      <c r="B31" s="1">
        <v>73</v>
      </c>
      <c r="D31" s="1">
        <f t="shared" si="10"/>
        <v>51.272727272727273</v>
      </c>
      <c r="E31" s="11">
        <f t="shared" ref="E31:E94" si="61">AVERAGE(B2:B31)</f>
        <v>33.06666666666667</v>
      </c>
      <c r="G31" s="12"/>
      <c r="H31" s="43">
        <f t="shared" si="31"/>
        <v>1719</v>
      </c>
      <c r="I31" s="43">
        <f t="shared" si="32"/>
        <v>1719.5</v>
      </c>
      <c r="J31" s="53">
        <f t="shared" si="18"/>
        <v>28</v>
      </c>
      <c r="K31" s="16">
        <f t="shared" si="33"/>
        <v>34.909090909090907</v>
      </c>
      <c r="L31" s="53">
        <f t="shared" si="34"/>
        <v>-6.9090909090909065</v>
      </c>
      <c r="M31" s="36"/>
      <c r="N31" s="40">
        <f t="shared" si="14"/>
        <v>2.1766706904768691E-2</v>
      </c>
      <c r="O31" s="40">
        <f t="shared" ref="O31" si="62">O30</f>
        <v>-8.2000000000000003E-2</v>
      </c>
      <c r="P31" s="40">
        <f t="shared" si="11"/>
        <v>0.38063643417483811</v>
      </c>
      <c r="Q31" s="40">
        <f t="shared" ref="Q31" si="63">Q30</f>
        <v>0.50700000000000001</v>
      </c>
      <c r="R31" s="38"/>
      <c r="S31" s="30"/>
      <c r="T31" s="49"/>
      <c r="U31">
        <f t="shared" si="6"/>
        <v>9.0999999999999998E-2</v>
      </c>
      <c r="V31" s="19"/>
      <c r="X31" s="43">
        <f t="shared" si="7"/>
        <v>1914</v>
      </c>
      <c r="Y31" s="43">
        <f t="shared" si="8"/>
        <v>1919.5</v>
      </c>
      <c r="Z31" s="53">
        <f t="shared" si="17"/>
        <v>45.209090909090918</v>
      </c>
      <c r="AA31" s="35"/>
      <c r="AB31" s="30">
        <f t="shared" si="13"/>
        <v>1.5535344605150268E-2</v>
      </c>
      <c r="AC31" s="30">
        <f t="shared" si="9"/>
        <v>11.1</v>
      </c>
      <c r="AF31" s="19"/>
    </row>
    <row r="32" spans="1:32" ht="15">
      <c r="A32">
        <v>1730</v>
      </c>
      <c r="B32" s="1">
        <v>47</v>
      </c>
      <c r="D32" s="1">
        <f t="shared" si="10"/>
        <v>54</v>
      </c>
      <c r="E32" s="11">
        <f t="shared" si="61"/>
        <v>34.466666666666669</v>
      </c>
      <c r="G32" s="12"/>
      <c r="H32" s="43">
        <f t="shared" si="31"/>
        <v>1720</v>
      </c>
      <c r="I32" s="43">
        <f t="shared" si="32"/>
        <v>1720.5</v>
      </c>
      <c r="J32" s="53">
        <f t="shared" si="18"/>
        <v>26</v>
      </c>
      <c r="K32" s="16">
        <f t="shared" si="33"/>
        <v>39.545454545454547</v>
      </c>
      <c r="L32" s="53">
        <f t="shared" si="34"/>
        <v>-13.545454545454547</v>
      </c>
      <c r="M32" s="36"/>
      <c r="N32" s="40">
        <f t="shared" si="14"/>
        <v>0.57000181621313339</v>
      </c>
      <c r="O32" s="40">
        <f t="shared" ref="O32" si="64">O31</f>
        <v>-8.2000000000000003E-2</v>
      </c>
      <c r="P32" s="40">
        <f t="shared" si="11"/>
        <v>-0.23295141591623311</v>
      </c>
      <c r="Q32" s="40">
        <f t="shared" ref="Q32" si="65">Q31</f>
        <v>0.50700000000000001</v>
      </c>
      <c r="R32" s="38"/>
      <c r="S32" s="28"/>
      <c r="T32" s="51"/>
      <c r="U32">
        <f t="shared" si="6"/>
        <v>9.0999999999999998E-2</v>
      </c>
      <c r="V32" s="19"/>
      <c r="X32" s="43">
        <f t="shared" si="7"/>
        <v>1925</v>
      </c>
      <c r="Y32" s="43">
        <f t="shared" si="8"/>
        <v>1930.5</v>
      </c>
      <c r="Z32" s="53">
        <f t="shared" si="17"/>
        <v>43.072727272727271</v>
      </c>
      <c r="AA32" s="35"/>
      <c r="AB32" s="30">
        <f t="shared" si="13"/>
        <v>0.72013417841493577</v>
      </c>
      <c r="AC32" s="30">
        <f t="shared" si="9"/>
        <v>11.1</v>
      </c>
      <c r="AF32" s="19"/>
    </row>
    <row r="33" spans="1:32" ht="15">
      <c r="A33">
        <v>1731</v>
      </c>
      <c r="B33" s="1">
        <v>35</v>
      </c>
      <c r="D33" s="1">
        <f t="shared" si="10"/>
        <v>54.272727272727273</v>
      </c>
      <c r="E33" s="11">
        <f t="shared" si="61"/>
        <v>35.266666666666666</v>
      </c>
      <c r="G33" s="12"/>
      <c r="H33" s="43">
        <f t="shared" si="31"/>
        <v>1721</v>
      </c>
      <c r="I33" s="43">
        <f t="shared" si="32"/>
        <v>1721.5</v>
      </c>
      <c r="J33" s="53">
        <f t="shared" si="18"/>
        <v>22</v>
      </c>
      <c r="K33" s="16">
        <f t="shared" si="33"/>
        <v>46.363636363636367</v>
      </c>
      <c r="L33" s="53">
        <f t="shared" si="34"/>
        <v>-24.363636363636367</v>
      </c>
      <c r="M33" s="36"/>
      <c r="N33" s="40">
        <f t="shared" si="14"/>
        <v>0.92883196648354738</v>
      </c>
      <c r="O33" s="40">
        <f t="shared" ref="O33" si="66">O32</f>
        <v>-8.2000000000000003E-2</v>
      </c>
      <c r="P33" s="40">
        <f t="shared" si="11"/>
        <v>-0.75830392940958702</v>
      </c>
      <c r="Q33" s="40">
        <f t="shared" ref="Q33" si="67">Q32</f>
        <v>0.50700000000000001</v>
      </c>
      <c r="R33" s="38"/>
      <c r="S33" s="30"/>
      <c r="T33" s="49"/>
      <c r="U33">
        <f t="shared" si="6"/>
        <v>9.0999999999999998E-2</v>
      </c>
      <c r="V33" s="19"/>
      <c r="X33" s="43">
        <f t="shared" si="7"/>
        <v>1936</v>
      </c>
      <c r="Y33" s="43">
        <f t="shared" si="8"/>
        <v>1941.5</v>
      </c>
      <c r="Z33" s="53">
        <f t="shared" si="17"/>
        <v>69.27272727272728</v>
      </c>
      <c r="AA33" s="35"/>
      <c r="AB33" s="30">
        <f t="shared" si="13"/>
        <v>0.99976545138162531</v>
      </c>
      <c r="AC33" s="30">
        <f t="shared" si="9"/>
        <v>11.1</v>
      </c>
      <c r="AF33" s="19"/>
    </row>
    <row r="34" spans="1:32">
      <c r="A34">
        <v>1732</v>
      </c>
      <c r="B34" s="1">
        <v>11</v>
      </c>
      <c r="D34" s="1">
        <f t="shared" si="10"/>
        <v>53.272727272727273</v>
      </c>
      <c r="E34" s="11">
        <f t="shared" si="61"/>
        <v>35.1</v>
      </c>
      <c r="H34" s="43">
        <f t="shared" si="31"/>
        <v>1722</v>
      </c>
      <c r="I34" s="43">
        <f t="shared" si="32"/>
        <v>1722.5</v>
      </c>
      <c r="J34" s="53">
        <f t="shared" si="18"/>
        <v>11</v>
      </c>
      <c r="K34" s="16">
        <f t="shared" si="33"/>
        <v>50</v>
      </c>
      <c r="L34" s="53">
        <f t="shared" si="34"/>
        <v>-39</v>
      </c>
      <c r="M34" s="36"/>
      <c r="N34" s="40">
        <f t="shared" si="14"/>
        <v>0.97902208165063376</v>
      </c>
      <c r="O34" s="40">
        <f t="shared" ref="O34" si="68">O33</f>
        <v>-8.2000000000000003E-2</v>
      </c>
      <c r="P34" s="40">
        <f t="shared" si="11"/>
        <v>-0.99643259327900924</v>
      </c>
      <c r="Q34" s="40">
        <f t="shared" ref="Q34" si="69">Q33</f>
        <v>0.50700000000000001</v>
      </c>
      <c r="R34" s="38"/>
      <c r="S34" s="30"/>
      <c r="T34" s="49"/>
      <c r="U34">
        <f t="shared" si="6"/>
        <v>9.0999999999999998E-2</v>
      </c>
      <c r="V34" s="19"/>
      <c r="X34" s="43">
        <f t="shared" si="7"/>
        <v>1947</v>
      </c>
      <c r="Y34" s="43">
        <f t="shared" si="8"/>
        <v>1952.5</v>
      </c>
      <c r="Z34" s="53">
        <f t="shared" si="17"/>
        <v>93.527272727272717</v>
      </c>
      <c r="AA34" s="35"/>
      <c r="AB34" s="30">
        <f t="shared" si="13"/>
        <v>0.68941238806252902</v>
      </c>
      <c r="AC34" s="30">
        <f t="shared" si="9"/>
        <v>11.1</v>
      </c>
      <c r="AF34" s="19"/>
    </row>
    <row r="35" spans="1:32">
      <c r="A35">
        <v>1733</v>
      </c>
      <c r="B35" s="1">
        <v>5</v>
      </c>
      <c r="C35" s="4" t="s">
        <v>3</v>
      </c>
      <c r="D35" s="1">
        <f t="shared" si="10"/>
        <v>53.090909090909093</v>
      </c>
      <c r="E35" s="11">
        <f t="shared" si="61"/>
        <v>34.5</v>
      </c>
      <c r="H35" s="43">
        <f t="shared" si="31"/>
        <v>1723</v>
      </c>
      <c r="I35" s="43">
        <f t="shared" si="32"/>
        <v>1723.5</v>
      </c>
      <c r="J35" s="53">
        <f t="shared" si="18"/>
        <v>21</v>
      </c>
      <c r="K35" s="16">
        <f t="shared" si="33"/>
        <v>51.18181818181818</v>
      </c>
      <c r="L35" s="53">
        <f t="shared" si="34"/>
        <v>-30.18181818181818</v>
      </c>
      <c r="M35" s="36"/>
      <c r="N35" s="40">
        <f t="shared" si="14"/>
        <v>0.70389457150866686</v>
      </c>
      <c r="O35" s="40">
        <f t="shared" ref="O35" si="70">O34</f>
        <v>-8.2000000000000003E-2</v>
      </c>
      <c r="P35" s="40">
        <f t="shared" si="11"/>
        <v>-0.85714107741231349</v>
      </c>
      <c r="Q35" s="40">
        <f t="shared" ref="Q35" si="71">Q34</f>
        <v>0.50700000000000001</v>
      </c>
      <c r="R35" s="38"/>
      <c r="S35" s="30"/>
      <c r="T35" s="49"/>
      <c r="U35">
        <f t="shared" si="6"/>
        <v>9.0999999999999998E-2</v>
      </c>
      <c r="V35" s="19"/>
      <c r="X35" s="43">
        <f t="shared" si="7"/>
        <v>1958</v>
      </c>
      <c r="Y35" s="43">
        <f t="shared" si="8"/>
        <v>1963.5</v>
      </c>
      <c r="Z35" s="53">
        <f t="shared" si="17"/>
        <v>69.836363636363629</v>
      </c>
      <c r="AA35" s="35"/>
      <c r="AB35" s="30">
        <f t="shared" si="13"/>
        <v>-2.7778608730035816E-2</v>
      </c>
      <c r="AC35" s="30">
        <f t="shared" si="9"/>
        <v>11.1</v>
      </c>
      <c r="AF35" s="19"/>
    </row>
    <row r="36" spans="1:32">
      <c r="A36">
        <v>1734</v>
      </c>
      <c r="B36" s="1">
        <v>16</v>
      </c>
      <c r="D36" s="1">
        <f t="shared" si="10"/>
        <v>53.090909090909093</v>
      </c>
      <c r="E36" s="11">
        <f t="shared" si="61"/>
        <v>33.833333333333336</v>
      </c>
      <c r="H36" s="43">
        <f t="shared" si="31"/>
        <v>1724</v>
      </c>
      <c r="I36" s="43">
        <f t="shared" si="32"/>
        <v>1724.5</v>
      </c>
      <c r="J36" s="53">
        <f t="shared" si="18"/>
        <v>40</v>
      </c>
      <c r="K36" s="16">
        <f t="shared" si="33"/>
        <v>51.909090909090907</v>
      </c>
      <c r="L36" s="53">
        <f t="shared" si="34"/>
        <v>-11.909090909090907</v>
      </c>
      <c r="M36" s="36"/>
      <c r="N36" s="40">
        <f t="shared" si="14"/>
        <v>0.19487110052680121</v>
      </c>
      <c r="O36" s="40">
        <f t="shared" ref="O36" si="72">O35</f>
        <v>-8.2000000000000003E-2</v>
      </c>
      <c r="P36" s="40">
        <f t="shared" si="11"/>
        <v>-0.39318902587244148</v>
      </c>
      <c r="Q36" s="40">
        <f t="shared" ref="Q36" si="73">Q35</f>
        <v>0.50700000000000001</v>
      </c>
      <c r="R36" s="38"/>
      <c r="S36" s="28"/>
      <c r="T36" s="51"/>
      <c r="U36">
        <f t="shared" si="6"/>
        <v>9.0999999999999998E-2</v>
      </c>
      <c r="V36" s="19"/>
      <c r="X36" s="43">
        <f t="shared" si="7"/>
        <v>1969</v>
      </c>
      <c r="Y36" s="43">
        <f t="shared" si="8"/>
        <v>1974.5</v>
      </c>
      <c r="Z36" s="53">
        <f t="shared" si="17"/>
        <v>70.054545454545462</v>
      </c>
      <c r="AA36" s="35"/>
      <c r="AB36" s="30">
        <f t="shared" si="13"/>
        <v>-0.7285768165820703</v>
      </c>
      <c r="AC36" s="30">
        <f t="shared" si="9"/>
        <v>11.1</v>
      </c>
      <c r="AF36" s="19"/>
    </row>
    <row r="37" spans="1:32">
      <c r="A37">
        <v>1735</v>
      </c>
      <c r="B37" s="1">
        <v>34</v>
      </c>
      <c r="D37" s="1">
        <f t="shared" si="10"/>
        <v>52.454545454545453</v>
      </c>
      <c r="E37" s="11">
        <f t="shared" si="61"/>
        <v>33.033333333333331</v>
      </c>
      <c r="H37" s="43">
        <f t="shared" si="31"/>
        <v>1725</v>
      </c>
      <c r="I37" s="43">
        <f t="shared" si="32"/>
        <v>1725.5</v>
      </c>
      <c r="J37" s="53">
        <f t="shared" si="18"/>
        <v>78</v>
      </c>
      <c r="K37" s="16">
        <f t="shared" si="33"/>
        <v>52.545454545454547</v>
      </c>
      <c r="L37" s="53">
        <f t="shared" si="34"/>
        <v>25.454545454545453</v>
      </c>
      <c r="M37" s="36"/>
      <c r="N37" s="40">
        <f t="shared" si="14"/>
        <v>-0.37890576555506117</v>
      </c>
      <c r="O37" s="40">
        <f t="shared" ref="O37" si="74">O36</f>
        <v>-8.2000000000000003E-2</v>
      </c>
      <c r="P37" s="40">
        <f t="shared" si="11"/>
        <v>0.21969178794997027</v>
      </c>
      <c r="Q37" s="40">
        <f t="shared" ref="Q37" si="75">Q36</f>
        <v>0.50700000000000001</v>
      </c>
      <c r="R37" s="38"/>
      <c r="S37" s="30"/>
      <c r="T37" s="49"/>
      <c r="U37">
        <f t="shared" si="6"/>
        <v>9.0999999999999998E-2</v>
      </c>
      <c r="V37" s="19"/>
      <c r="X37" s="43">
        <f t="shared" si="7"/>
        <v>1980</v>
      </c>
      <c r="Y37" s="43">
        <f t="shared" si="8"/>
        <v>1985.5</v>
      </c>
      <c r="Z37" s="53">
        <f t="shared" si="17"/>
        <v>88.690909090909088</v>
      </c>
      <c r="AA37" s="35"/>
      <c r="AB37" s="30">
        <f t="shared" si="13"/>
        <v>-0.99942527074902432</v>
      </c>
      <c r="AC37" s="30">
        <f t="shared" si="9"/>
        <v>11.1</v>
      </c>
      <c r="AF37" s="19"/>
    </row>
    <row r="38" spans="1:32">
      <c r="A38">
        <v>1736</v>
      </c>
      <c r="B38" s="1">
        <v>70</v>
      </c>
      <c r="D38" s="1">
        <f t="shared" si="10"/>
        <v>51.090909090909093</v>
      </c>
      <c r="E38" s="11">
        <f t="shared" si="61"/>
        <v>34.4</v>
      </c>
      <c r="H38" s="43">
        <f t="shared" si="31"/>
        <v>1726</v>
      </c>
      <c r="I38" s="43">
        <f t="shared" si="32"/>
        <v>1726.5</v>
      </c>
      <c r="J38" s="53">
        <f t="shared" si="18"/>
        <v>122</v>
      </c>
      <c r="K38" s="16">
        <f t="shared" si="33"/>
        <v>51.18181818181818</v>
      </c>
      <c r="L38" s="53">
        <f t="shared" si="34"/>
        <v>70.818181818181813</v>
      </c>
      <c r="M38" s="36"/>
      <c r="N38" s="40">
        <f t="shared" si="14"/>
        <v>-0.82677666263316008</v>
      </c>
      <c r="O38" s="40">
        <f t="shared" ref="O38" si="76">O37</f>
        <v>-8.2000000000000003E-2</v>
      </c>
      <c r="P38" s="40">
        <f t="shared" si="11"/>
        <v>0.7493596331743464</v>
      </c>
      <c r="Q38" s="40">
        <f t="shared" ref="Q38" si="77">Q37</f>
        <v>0.50700000000000001</v>
      </c>
      <c r="R38" s="38"/>
      <c r="S38" s="30"/>
      <c r="T38" s="49"/>
      <c r="U38">
        <f t="shared" si="6"/>
        <v>9.0999999999999998E-2</v>
      </c>
      <c r="V38" s="19"/>
      <c r="X38" s="43">
        <f t="shared" si="7"/>
        <v>1991</v>
      </c>
      <c r="Y38" s="43">
        <f t="shared" si="8"/>
        <v>1996.5</v>
      </c>
      <c r="Z38" s="53">
        <f t="shared" si="17"/>
        <v>65.327272727272728</v>
      </c>
      <c r="AA38" s="35"/>
      <c r="AB38" s="30">
        <f t="shared" si="13"/>
        <v>-0.6804901369601779</v>
      </c>
      <c r="AC38" s="30">
        <f t="shared" si="9"/>
        <v>11.1</v>
      </c>
      <c r="AF38" s="19"/>
    </row>
    <row r="39" spans="1:32">
      <c r="A39">
        <v>1737</v>
      </c>
      <c r="B39" s="1">
        <v>81</v>
      </c>
      <c r="D39" s="1">
        <f t="shared" si="10"/>
        <v>51.545454545454547</v>
      </c>
      <c r="E39" s="11">
        <f t="shared" si="61"/>
        <v>36.43333333333333</v>
      </c>
      <c r="H39" s="43">
        <f t="shared" si="31"/>
        <v>1727</v>
      </c>
      <c r="I39" s="43">
        <f t="shared" si="32"/>
        <v>1727.5</v>
      </c>
      <c r="J39" s="53">
        <f t="shared" si="18"/>
        <v>103</v>
      </c>
      <c r="K39" s="16">
        <f t="shared" si="33"/>
        <v>49.636363636363633</v>
      </c>
      <c r="L39" s="53">
        <f t="shared" si="34"/>
        <v>53.363636363636367</v>
      </c>
      <c r="M39" s="36"/>
      <c r="N39" s="40">
        <f t="shared" si="14"/>
        <v>-0.999919312422619</v>
      </c>
      <c r="O39" s="40">
        <f t="shared" ref="O39" si="78">O38</f>
        <v>-8.2000000000000003E-2</v>
      </c>
      <c r="P39" s="40">
        <f t="shared" si="11"/>
        <v>0.99519147248386819</v>
      </c>
      <c r="Q39" s="40">
        <f t="shared" ref="Q39" si="79">Q38</f>
        <v>0.50700000000000001</v>
      </c>
      <c r="R39" s="38"/>
      <c r="S39" s="21"/>
      <c r="T39" s="36"/>
      <c r="U39">
        <f t="shared" si="6"/>
        <v>9.0999999999999998E-2</v>
      </c>
      <c r="V39" s="19"/>
      <c r="X39" s="43">
        <f t="shared" ref="X39:X43" si="80">X38+11</f>
        <v>2002</v>
      </c>
      <c r="Y39" s="56">
        <f t="shared" ref="Y39:Y43" si="81">Y38+11</f>
        <v>2007.5</v>
      </c>
      <c r="Z39" s="53">
        <f t="shared" si="17"/>
        <v>26.583333333333332</v>
      </c>
      <c r="AA39" s="35"/>
      <c r="AB39" s="30">
        <f t="shared" si="13"/>
        <v>4.0017706956479653E-2</v>
      </c>
      <c r="AC39" s="30">
        <f t="shared" si="9"/>
        <v>11.1</v>
      </c>
      <c r="AF39" s="19"/>
    </row>
    <row r="40" spans="1:32">
      <c r="A40">
        <v>1738</v>
      </c>
      <c r="B40" s="1">
        <v>111</v>
      </c>
      <c r="C40" s="4" t="s">
        <v>5</v>
      </c>
      <c r="D40" s="1">
        <f t="shared" si="10"/>
        <v>51.545454545454547</v>
      </c>
      <c r="E40" s="11">
        <f t="shared" si="61"/>
        <v>39.799999999999997</v>
      </c>
      <c r="H40" s="43">
        <f t="shared" si="31"/>
        <v>1728</v>
      </c>
      <c r="I40" s="43">
        <f t="shared" si="32"/>
        <v>1728.5</v>
      </c>
      <c r="J40" s="53">
        <f t="shared" si="18"/>
        <v>73</v>
      </c>
      <c r="K40" s="16">
        <f t="shared" si="33"/>
        <v>50.090909090909093</v>
      </c>
      <c r="L40" s="53">
        <f t="shared" si="34"/>
        <v>22.909090909090907</v>
      </c>
      <c r="M40" s="36"/>
      <c r="N40" s="40">
        <f t="shared" si="14"/>
        <v>-0.84080043071570321</v>
      </c>
      <c r="O40" s="40">
        <f t="shared" ref="O40" si="82">O39</f>
        <v>-8.2000000000000003E-2</v>
      </c>
      <c r="P40" s="40">
        <f t="shared" si="11"/>
        <v>0.8640732331325881</v>
      </c>
      <c r="Q40" s="40">
        <f t="shared" ref="Q40" si="83">Q39</f>
        <v>0.50700000000000001</v>
      </c>
      <c r="U40">
        <f t="shared" si="6"/>
        <v>9.0999999999999998E-2</v>
      </c>
      <c r="V40" s="19"/>
      <c r="X40" s="43">
        <f t="shared" si="80"/>
        <v>2013</v>
      </c>
      <c r="Y40" s="43">
        <f t="shared" si="81"/>
        <v>2018.5</v>
      </c>
      <c r="AB40" s="30">
        <f t="shared" si="13"/>
        <v>0.73691019164486016</v>
      </c>
      <c r="AC40" s="30">
        <f t="shared" si="9"/>
        <v>11.1</v>
      </c>
    </row>
    <row r="41" spans="1:32">
      <c r="A41">
        <v>1739</v>
      </c>
      <c r="B41" s="1">
        <v>101</v>
      </c>
      <c r="D41" s="1">
        <f t="shared" si="10"/>
        <v>51.090909090909093</v>
      </c>
      <c r="E41" s="11">
        <f t="shared" si="61"/>
        <v>42.9</v>
      </c>
      <c r="H41" s="43">
        <f t="shared" si="31"/>
        <v>1729</v>
      </c>
      <c r="I41" s="43">
        <f t="shared" si="32"/>
        <v>1729.5</v>
      </c>
      <c r="J41" s="53">
        <f t="shared" si="18"/>
        <v>47</v>
      </c>
      <c r="K41" s="16">
        <f t="shared" si="33"/>
        <v>51.272727272727273</v>
      </c>
      <c r="L41" s="53">
        <f t="shared" si="34"/>
        <v>-4.2727272727272734</v>
      </c>
      <c r="M41" s="36"/>
      <c r="N41" s="40">
        <f t="shared" si="14"/>
        <v>-0.40229336706082686</v>
      </c>
      <c r="O41" s="40">
        <f t="shared" ref="O41" si="84">O40</f>
        <v>-8.2000000000000003E-2</v>
      </c>
      <c r="P41" s="40">
        <f t="shared" si="11"/>
        <v>0.4056687557018388</v>
      </c>
      <c r="Q41" s="40">
        <f t="shared" ref="Q41" si="85">Q40</f>
        <v>0.50700000000000001</v>
      </c>
      <c r="U41">
        <f t="shared" si="6"/>
        <v>9.0999999999999998E-2</v>
      </c>
      <c r="V41" s="19"/>
      <c r="X41" s="43">
        <f t="shared" si="80"/>
        <v>2024</v>
      </c>
      <c r="Y41" s="43">
        <f t="shared" si="81"/>
        <v>2029.5</v>
      </c>
      <c r="AB41" s="30">
        <f t="shared" si="13"/>
        <v>0.99893520844964856</v>
      </c>
      <c r="AC41" s="30">
        <f t="shared" si="9"/>
        <v>11.1</v>
      </c>
    </row>
    <row r="42" spans="1:32">
      <c r="A42">
        <v>1740</v>
      </c>
      <c r="B42" s="1">
        <v>73</v>
      </c>
      <c r="D42" s="1">
        <f t="shared" si="10"/>
        <v>50</v>
      </c>
      <c r="E42" s="11">
        <f t="shared" si="61"/>
        <v>45.233333333333334</v>
      </c>
      <c r="H42" s="43">
        <f t="shared" si="31"/>
        <v>1730</v>
      </c>
      <c r="I42" s="43">
        <f t="shared" si="32"/>
        <v>1730.5</v>
      </c>
      <c r="J42" s="53">
        <f t="shared" si="18"/>
        <v>35</v>
      </c>
      <c r="K42" s="16">
        <f t="shared" si="33"/>
        <v>54</v>
      </c>
      <c r="L42" s="53">
        <f t="shared" si="34"/>
        <v>-19</v>
      </c>
      <c r="M42" s="36"/>
      <c r="N42" s="40">
        <f t="shared" si="14"/>
        <v>0.16989109294977534</v>
      </c>
      <c r="O42" s="40">
        <f t="shared" ref="O42" si="86">O41</f>
        <v>-8.2000000000000003E-2</v>
      </c>
      <c r="P42" s="40">
        <f t="shared" si="11"/>
        <v>-0.20639144889305008</v>
      </c>
      <c r="Q42" s="40">
        <f t="shared" ref="Q42" si="87">Q41</f>
        <v>0.50700000000000001</v>
      </c>
      <c r="U42">
        <f t="shared" si="6"/>
        <v>9.0999999999999998E-2</v>
      </c>
      <c r="V42" s="19"/>
      <c r="X42" s="43">
        <f t="shared" si="80"/>
        <v>2035</v>
      </c>
      <c r="Y42" s="43">
        <f t="shared" si="81"/>
        <v>2040.5</v>
      </c>
      <c r="AB42" s="30">
        <f t="shared" si="13"/>
        <v>0.67146583420980799</v>
      </c>
      <c r="AC42" s="30">
        <f t="shared" si="9"/>
        <v>11.1</v>
      </c>
    </row>
    <row r="43" spans="1:32">
      <c r="A43">
        <v>1741</v>
      </c>
      <c r="B43" s="1">
        <v>40</v>
      </c>
      <c r="D43" s="1">
        <f t="shared" si="10"/>
        <v>47.272727272727273</v>
      </c>
      <c r="E43" s="11">
        <f t="shared" si="61"/>
        <v>46.56666666666667</v>
      </c>
      <c r="H43" s="43">
        <f t="shared" si="31"/>
        <v>1731</v>
      </c>
      <c r="I43" s="43">
        <f t="shared" si="32"/>
        <v>1731.5</v>
      </c>
      <c r="J43" s="53">
        <f t="shared" si="18"/>
        <v>11</v>
      </c>
      <c r="K43" s="16">
        <f t="shared" si="33"/>
        <v>54.272727272727273</v>
      </c>
      <c r="L43" s="53">
        <f t="shared" si="34"/>
        <v>-43.272727272727273</v>
      </c>
      <c r="M43" s="36"/>
      <c r="N43" s="40">
        <f t="shared" si="14"/>
        <v>0.68562272318720097</v>
      </c>
      <c r="O43" s="40">
        <f t="shared" ref="O43" si="88">O42</f>
        <v>-8.2000000000000003E-2</v>
      </c>
      <c r="P43" s="40">
        <f t="shared" si="11"/>
        <v>-0.74027647308672617</v>
      </c>
      <c r="Q43" s="40">
        <f t="shared" ref="Q43" si="89">Q42</f>
        <v>0.50700000000000001</v>
      </c>
      <c r="U43">
        <f t="shared" si="6"/>
        <v>9.0999999999999998E-2</v>
      </c>
      <c r="V43" s="19"/>
      <c r="X43" s="43">
        <f t="shared" si="80"/>
        <v>2046</v>
      </c>
      <c r="Y43" s="43">
        <f t="shared" si="81"/>
        <v>2051.5</v>
      </c>
      <c r="AB43" s="30">
        <f t="shared" si="13"/>
        <v>-5.2250803813143364E-2</v>
      </c>
      <c r="AC43" s="30">
        <f t="shared" si="9"/>
        <v>11.1</v>
      </c>
    </row>
    <row r="44" spans="1:32">
      <c r="A44">
        <v>1742</v>
      </c>
      <c r="B44" s="1">
        <v>20</v>
      </c>
      <c r="D44" s="1">
        <f t="shared" si="10"/>
        <v>45.363636363636367</v>
      </c>
      <c r="E44" s="11">
        <f t="shared" si="61"/>
        <v>47.233333333333334</v>
      </c>
      <c r="H44" s="43">
        <f t="shared" si="31"/>
        <v>1732</v>
      </c>
      <c r="I44" s="43">
        <f t="shared" si="32"/>
        <v>1732.5</v>
      </c>
      <c r="J44" s="53">
        <f t="shared" si="18"/>
        <v>5</v>
      </c>
      <c r="K44" s="16">
        <f t="shared" si="33"/>
        <v>53.272727272727273</v>
      </c>
      <c r="L44" s="53">
        <f t="shared" si="34"/>
        <v>-48.272727272727273</v>
      </c>
      <c r="M44" s="36"/>
      <c r="N44" s="40">
        <f t="shared" si="14"/>
        <v>0.97352991478773876</v>
      </c>
      <c r="O44" s="40">
        <f t="shared" ref="O44" si="90">O43</f>
        <v>-8.2000000000000003E-2</v>
      </c>
      <c r="P44" s="40">
        <f t="shared" si="11"/>
        <v>-0.9937659327321019</v>
      </c>
      <c r="Q44" s="40">
        <f t="shared" ref="Q44" si="91">Q43</f>
        <v>0.50700000000000001</v>
      </c>
      <c r="U44">
        <f t="shared" si="6"/>
        <v>9.0999999999999998E-2</v>
      </c>
      <c r="V44" s="19"/>
    </row>
    <row r="45" spans="1:32">
      <c r="A45">
        <v>1743</v>
      </c>
      <c r="B45" s="1">
        <v>16</v>
      </c>
      <c r="D45" s="1">
        <f t="shared" si="10"/>
        <v>42.627272727272725</v>
      </c>
      <c r="E45" s="11">
        <f t="shared" si="61"/>
        <v>47.7</v>
      </c>
      <c r="H45" s="43">
        <f t="shared" si="31"/>
        <v>1733</v>
      </c>
      <c r="I45" s="43">
        <f t="shared" si="32"/>
        <v>1733.5</v>
      </c>
      <c r="J45" s="53">
        <f t="shared" si="18"/>
        <v>16</v>
      </c>
      <c r="K45" s="16">
        <f t="shared" si="33"/>
        <v>53.090909090909093</v>
      </c>
      <c r="L45" s="53">
        <f t="shared" si="34"/>
        <v>-37.090909090909093</v>
      </c>
      <c r="M45" s="36"/>
      <c r="N45" s="40">
        <f t="shared" si="14"/>
        <v>0.93794446410576149</v>
      </c>
      <c r="O45" s="40">
        <f t="shared" ref="O45" si="92">O44</f>
        <v>-8.2000000000000003E-2</v>
      </c>
      <c r="P45" s="40">
        <f t="shared" si="11"/>
        <v>-0.87084526742047552</v>
      </c>
      <c r="Q45" s="40">
        <f t="shared" ref="Q45" si="93">Q44</f>
        <v>0.50700000000000001</v>
      </c>
      <c r="U45">
        <f t="shared" si="6"/>
        <v>9.0999999999999998E-2</v>
      </c>
      <c r="V45" s="19"/>
    </row>
    <row r="46" spans="1:32">
      <c r="A46">
        <v>1744</v>
      </c>
      <c r="B46" s="1">
        <v>5</v>
      </c>
      <c r="C46" s="4" t="s">
        <v>3</v>
      </c>
      <c r="D46" s="1">
        <f t="shared" si="10"/>
        <v>41.027272727272724</v>
      </c>
      <c r="E46" s="11">
        <f t="shared" si="61"/>
        <v>47.5</v>
      </c>
      <c r="H46" s="43">
        <f t="shared" si="31"/>
        <v>1734</v>
      </c>
      <c r="I46" s="43">
        <f t="shared" si="32"/>
        <v>1734.5</v>
      </c>
      <c r="J46" s="53">
        <f t="shared" si="18"/>
        <v>34</v>
      </c>
      <c r="K46" s="16">
        <f t="shared" si="33"/>
        <v>53.090909090909093</v>
      </c>
      <c r="L46" s="53">
        <f t="shared" si="34"/>
        <v>-19.090909090909093</v>
      </c>
      <c r="M46" s="36"/>
      <c r="N46" s="40">
        <f t="shared" si="14"/>
        <v>0.59069100158465848</v>
      </c>
      <c r="O46" s="40">
        <f t="shared" ref="O46" si="94">O45</f>
        <v>-8.2000000000000003E-2</v>
      </c>
      <c r="P46" s="40">
        <f t="shared" si="11"/>
        <v>-0.41807331104398365</v>
      </c>
      <c r="Q46" s="40">
        <f t="shared" ref="Q46" si="95">Q45</f>
        <v>0.50700000000000001</v>
      </c>
      <c r="U46">
        <f t="shared" si="6"/>
        <v>9.0999999999999998E-2</v>
      </c>
      <c r="V46" s="19"/>
    </row>
    <row r="47" spans="1:32">
      <c r="A47">
        <v>1745</v>
      </c>
      <c r="B47" s="1">
        <v>11</v>
      </c>
      <c r="D47" s="1">
        <f t="shared" si="10"/>
        <v>38.72727272727272</v>
      </c>
      <c r="E47" s="11">
        <f t="shared" si="61"/>
        <v>46.966666666666669</v>
      </c>
      <c r="H47" s="43">
        <f t="shared" si="31"/>
        <v>1735</v>
      </c>
      <c r="I47" s="43">
        <f t="shared" si="32"/>
        <v>1735.5</v>
      </c>
      <c r="J47" s="53">
        <f t="shared" si="18"/>
        <v>70</v>
      </c>
      <c r="K47" s="16">
        <f t="shared" si="33"/>
        <v>52.454545454545453</v>
      </c>
      <c r="L47" s="53">
        <f t="shared" si="34"/>
        <v>17.545454545454547</v>
      </c>
      <c r="M47" s="36"/>
      <c r="N47" s="40">
        <f t="shared" si="14"/>
        <v>4.715780489966117E-2</v>
      </c>
      <c r="O47" s="40">
        <f t="shared" ref="O47" si="96">O46</f>
        <v>-8.2000000000000003E-2</v>
      </c>
      <c r="P47" s="40">
        <f t="shared" si="11"/>
        <v>0.19305286343152442</v>
      </c>
      <c r="Q47" s="40">
        <f t="shared" ref="Q47" si="97">Q46</f>
        <v>0.50700000000000001</v>
      </c>
      <c r="U47">
        <f t="shared" si="6"/>
        <v>9.0999999999999998E-2</v>
      </c>
      <c r="V47" s="19"/>
    </row>
    <row r="48" spans="1:32">
      <c r="A48">
        <v>1746</v>
      </c>
      <c r="B48" s="1">
        <v>22</v>
      </c>
      <c r="D48" s="1">
        <f t="shared" si="10"/>
        <v>39.436363636363637</v>
      </c>
      <c r="E48" s="11">
        <f t="shared" si="61"/>
        <v>46.133333333333333</v>
      </c>
      <c r="H48" s="43">
        <f t="shared" si="31"/>
        <v>1736</v>
      </c>
      <c r="I48" s="43">
        <f t="shared" si="32"/>
        <v>1736.5</v>
      </c>
      <c r="J48" s="53">
        <f t="shared" si="18"/>
        <v>81</v>
      </c>
      <c r="K48" s="16">
        <f t="shared" si="33"/>
        <v>51.090909090909093</v>
      </c>
      <c r="L48" s="53">
        <f t="shared" si="34"/>
        <v>29.909090909090907</v>
      </c>
      <c r="M48" s="36"/>
      <c r="N48" s="40">
        <f t="shared" si="14"/>
        <v>-0.51204538063674288</v>
      </c>
      <c r="O48" s="40">
        <f t="shared" ref="O48" si="98">O47</f>
        <v>-8.2000000000000003E-2</v>
      </c>
      <c r="P48" s="40">
        <f t="shared" si="11"/>
        <v>0.73105613234742484</v>
      </c>
      <c r="Q48" s="40">
        <f t="shared" ref="Q48" si="99">Q47</f>
        <v>0.50700000000000001</v>
      </c>
      <c r="U48">
        <f t="shared" si="6"/>
        <v>9.0999999999999998E-2</v>
      </c>
      <c r="V48" s="19"/>
    </row>
    <row r="49" spans="1:22">
      <c r="A49">
        <v>1747</v>
      </c>
      <c r="B49" s="1">
        <v>40</v>
      </c>
      <c r="D49" s="1">
        <f t="shared" si="10"/>
        <v>40.409090909090907</v>
      </c>
      <c r="E49" s="11">
        <f t="shared" si="61"/>
        <v>45.366666666666667</v>
      </c>
      <c r="H49" s="43">
        <f t="shared" si="31"/>
        <v>1737</v>
      </c>
      <c r="I49" s="43">
        <f t="shared" si="32"/>
        <v>1737.5</v>
      </c>
      <c r="J49" s="53">
        <f t="shared" si="18"/>
        <v>111</v>
      </c>
      <c r="K49" s="16">
        <f t="shared" si="33"/>
        <v>51.545454545454547</v>
      </c>
      <c r="L49" s="53">
        <f t="shared" si="34"/>
        <v>59.454545454545453</v>
      </c>
      <c r="M49" s="36"/>
      <c r="N49" s="40">
        <f t="shared" si="14"/>
        <v>-0.9011018550812091</v>
      </c>
      <c r="O49" s="40">
        <f t="shared" ref="O49" si="100">O48</f>
        <v>-8.2000000000000003E-2</v>
      </c>
      <c r="P49" s="40">
        <f t="shared" si="11"/>
        <v>0.99215623819051735</v>
      </c>
      <c r="Q49" s="40">
        <f t="shared" ref="Q49" si="101">Q48</f>
        <v>0.50700000000000001</v>
      </c>
      <c r="U49">
        <f t="shared" si="6"/>
        <v>9.0999999999999998E-2</v>
      </c>
      <c r="V49" s="19"/>
    </row>
    <row r="50" spans="1:22">
      <c r="A50">
        <v>1748</v>
      </c>
      <c r="B50" s="1">
        <v>60</v>
      </c>
      <c r="D50" s="1">
        <f t="shared" si="10"/>
        <v>40.063636363636363</v>
      </c>
      <c r="E50" s="11">
        <f t="shared" si="61"/>
        <v>45.366666666666667</v>
      </c>
      <c r="H50" s="43">
        <f t="shared" si="31"/>
        <v>1738</v>
      </c>
      <c r="I50" s="43">
        <f t="shared" si="32"/>
        <v>1738.5</v>
      </c>
      <c r="J50" s="53">
        <f t="shared" si="18"/>
        <v>101</v>
      </c>
      <c r="K50" s="16">
        <f t="shared" si="33"/>
        <v>51.545454545454547</v>
      </c>
      <c r="L50" s="53">
        <f t="shared" si="34"/>
        <v>49.454545454545453</v>
      </c>
      <c r="M50" s="36"/>
      <c r="N50" s="40">
        <f t="shared" si="14"/>
        <v>-0.99073268719250407</v>
      </c>
      <c r="O50" s="40">
        <f t="shared" ref="O50" si="102">O49</f>
        <v>-8.2000000000000003E-2</v>
      </c>
      <c r="P50" s="40">
        <f t="shared" si="11"/>
        <v>0.8774559253500761</v>
      </c>
      <c r="Q50" s="40">
        <f t="shared" ref="Q50" si="103">Q49</f>
        <v>0.50700000000000001</v>
      </c>
      <c r="U50">
        <f t="shared" si="6"/>
        <v>9.0999999999999998E-2</v>
      </c>
      <c r="V50" s="19"/>
    </row>
    <row r="51" spans="1:22">
      <c r="A51">
        <v>1749</v>
      </c>
      <c r="B51" s="1">
        <v>80.900000000000006</v>
      </c>
      <c r="D51" s="1">
        <f t="shared" si="10"/>
        <v>40.481818181818184</v>
      </c>
      <c r="E51" s="11">
        <f t="shared" si="61"/>
        <v>46.763333333333335</v>
      </c>
      <c r="H51" s="43">
        <f t="shared" si="31"/>
        <v>1739</v>
      </c>
      <c r="I51" s="43">
        <f t="shared" si="32"/>
        <v>1739.5</v>
      </c>
      <c r="J51" s="53">
        <f t="shared" si="18"/>
        <v>73</v>
      </c>
      <c r="K51" s="16">
        <f t="shared" si="33"/>
        <v>51.090909090909093</v>
      </c>
      <c r="L51" s="53">
        <f t="shared" si="34"/>
        <v>21.909090909090907</v>
      </c>
      <c r="M51" s="36"/>
      <c r="N51" s="40">
        <f t="shared" si="14"/>
        <v>-0.75115459628325498</v>
      </c>
      <c r="O51" s="40">
        <f t="shared" ref="O51" si="104">O50</f>
        <v>-8.2000000000000003E-2</v>
      </c>
      <c r="P51" s="40">
        <f t="shared" si="11"/>
        <v>0.43040039321041579</v>
      </c>
      <c r="Q51" s="40">
        <f t="shared" ref="Q51" si="105">Q50</f>
        <v>0.50700000000000001</v>
      </c>
      <c r="U51">
        <f t="shared" si="6"/>
        <v>9.0999999999999998E-2</v>
      </c>
      <c r="V51" s="19"/>
    </row>
    <row r="52" spans="1:22">
      <c r="A52">
        <v>1750</v>
      </c>
      <c r="B52" s="1">
        <v>83.4</v>
      </c>
      <c r="C52" s="4" t="s">
        <v>5</v>
      </c>
      <c r="D52" s="1">
        <f t="shared" si="10"/>
        <v>40.409090909090907</v>
      </c>
      <c r="E52" s="11">
        <f t="shared" si="61"/>
        <v>48.610000000000007</v>
      </c>
      <c r="H52" s="43">
        <f t="shared" si="31"/>
        <v>1740</v>
      </c>
      <c r="I52" s="43">
        <f t="shared" si="32"/>
        <v>1740.5</v>
      </c>
      <c r="J52" s="53">
        <f t="shared" si="18"/>
        <v>40</v>
      </c>
      <c r="K52" s="16">
        <f t="shared" si="33"/>
        <v>50</v>
      </c>
      <c r="L52" s="53">
        <f t="shared" si="34"/>
        <v>-10</v>
      </c>
      <c r="M52" s="36"/>
      <c r="N52" s="40">
        <f t="shared" si="14"/>
        <v>-0.26197658920983746</v>
      </c>
      <c r="O52" s="40">
        <f t="shared" ref="O52" si="106">O51</f>
        <v>-8.2000000000000003E-2</v>
      </c>
      <c r="P52" s="40">
        <f t="shared" si="11"/>
        <v>-0.1796785033391097</v>
      </c>
      <c r="Q52" s="40">
        <f t="shared" ref="Q52" si="107">Q51</f>
        <v>0.50700000000000001</v>
      </c>
      <c r="U52">
        <f t="shared" si="6"/>
        <v>9.0999999999999998E-2</v>
      </c>
      <c r="V52" s="19"/>
    </row>
    <row r="53" spans="1:22">
      <c r="A53">
        <v>1751</v>
      </c>
      <c r="B53" s="1">
        <v>47.7</v>
      </c>
      <c r="D53" s="1">
        <f t="shared" si="10"/>
        <v>41.354545454545452</v>
      </c>
      <c r="E53" s="11">
        <f t="shared" si="61"/>
        <v>49.333333333333343</v>
      </c>
      <c r="H53" s="43">
        <f t="shared" si="31"/>
        <v>1741</v>
      </c>
      <c r="I53" s="43">
        <f t="shared" si="32"/>
        <v>1741.5</v>
      </c>
      <c r="J53" s="53">
        <f t="shared" si="18"/>
        <v>20</v>
      </c>
      <c r="K53" s="16">
        <f t="shared" si="33"/>
        <v>47.272727272727273</v>
      </c>
      <c r="L53" s="53">
        <f t="shared" si="34"/>
        <v>-27.272727272727273</v>
      </c>
      <c r="M53" s="36"/>
      <c r="N53" s="40">
        <f t="shared" si="14"/>
        <v>0.31425318460680246</v>
      </c>
      <c r="O53" s="40">
        <f t="shared" ref="O53" si="108">O52</f>
        <v>-8.2000000000000003E-2</v>
      </c>
      <c r="P53" s="40">
        <f t="shared" si="11"/>
        <v>-0.72170031957793812</v>
      </c>
      <c r="Q53" s="40">
        <f t="shared" ref="Q53" si="109">Q52</f>
        <v>0.50700000000000001</v>
      </c>
      <c r="U53">
        <f t="shared" si="6"/>
        <v>9.0999999999999998E-2</v>
      </c>
      <c r="V53" s="19"/>
    </row>
    <row r="54" spans="1:22">
      <c r="A54">
        <v>1752</v>
      </c>
      <c r="B54" s="1">
        <v>47.8</v>
      </c>
      <c r="D54" s="1">
        <f t="shared" si="10"/>
        <v>42.045454545454547</v>
      </c>
      <c r="E54" s="11">
        <f t="shared" si="61"/>
        <v>50.193333333333342</v>
      </c>
      <c r="H54" s="43">
        <f t="shared" si="31"/>
        <v>1742</v>
      </c>
      <c r="I54" s="43">
        <f t="shared" si="32"/>
        <v>1742.5</v>
      </c>
      <c r="J54" s="53">
        <f t="shared" si="18"/>
        <v>16</v>
      </c>
      <c r="K54" s="16">
        <f t="shared" si="33"/>
        <v>45.363636363636367</v>
      </c>
      <c r="L54" s="53">
        <f t="shared" si="34"/>
        <v>-29.363636363636367</v>
      </c>
      <c r="M54" s="36"/>
      <c r="N54" s="40">
        <f t="shared" si="14"/>
        <v>0.78606028841608933</v>
      </c>
      <c r="O54" s="40">
        <f t="shared" ref="O54" si="110">O53</f>
        <v>-8.2000000000000003E-2</v>
      </c>
      <c r="P54" s="40">
        <f t="shared" si="11"/>
        <v>-0.99036268715165032</v>
      </c>
      <c r="Q54" s="40">
        <f t="shared" ref="Q54" si="111">Q53</f>
        <v>0.50700000000000001</v>
      </c>
      <c r="U54">
        <f t="shared" si="6"/>
        <v>9.0999999999999998E-2</v>
      </c>
      <c r="V54" s="19"/>
    </row>
    <row r="55" spans="1:22">
      <c r="A55">
        <v>1753</v>
      </c>
      <c r="B55" s="1">
        <v>30.7</v>
      </c>
      <c r="D55" s="1">
        <f t="shared" si="10"/>
        <v>41.5</v>
      </c>
      <c r="E55" s="11">
        <f t="shared" si="61"/>
        <v>50.850000000000009</v>
      </c>
      <c r="H55" s="43">
        <f t="shared" si="31"/>
        <v>1743</v>
      </c>
      <c r="I55" s="43">
        <f t="shared" si="32"/>
        <v>1743.5</v>
      </c>
      <c r="J55" s="53">
        <f t="shared" si="18"/>
        <v>5</v>
      </c>
      <c r="K55" s="16">
        <f t="shared" si="33"/>
        <v>42.627272727272725</v>
      </c>
      <c r="L55" s="53">
        <f t="shared" si="34"/>
        <v>-37.627272727272725</v>
      </c>
      <c r="M55" s="36"/>
      <c r="N55" s="40">
        <f t="shared" si="14"/>
        <v>0.99666872145983243</v>
      </c>
      <c r="O55" s="40">
        <f t="shared" ref="O55" si="112">O54</f>
        <v>-8.2000000000000003E-2</v>
      </c>
      <c r="P55" s="40">
        <f t="shared" si="11"/>
        <v>-0.88390398190025921</v>
      </c>
      <c r="Q55" s="40">
        <f t="shared" ref="Q55" si="113">Q54</f>
        <v>0.50700000000000001</v>
      </c>
      <c r="U55">
        <f t="shared" si="6"/>
        <v>9.0999999999999998E-2</v>
      </c>
      <c r="V55" s="19"/>
    </row>
    <row r="56" spans="1:22">
      <c r="A56">
        <v>1754</v>
      </c>
      <c r="B56" s="1">
        <v>12.2</v>
      </c>
      <c r="D56" s="1">
        <f t="shared" si="10"/>
        <v>39.863636363636367</v>
      </c>
      <c r="E56" s="11">
        <f t="shared" si="61"/>
        <v>50.556666666666679</v>
      </c>
      <c r="H56" s="43">
        <f t="shared" si="31"/>
        <v>1744</v>
      </c>
      <c r="I56" s="43">
        <f t="shared" si="32"/>
        <v>1744.5</v>
      </c>
      <c r="J56" s="53">
        <f t="shared" si="18"/>
        <v>11</v>
      </c>
      <c r="K56" s="16">
        <f t="shared" si="33"/>
        <v>41.027272727272724</v>
      </c>
      <c r="L56" s="53">
        <f t="shared" si="34"/>
        <v>-30.027272727272724</v>
      </c>
      <c r="M56" s="36"/>
      <c r="N56" s="40">
        <f t="shared" si="14"/>
        <v>0.87609575649213312</v>
      </c>
      <c r="O56" s="40">
        <f t="shared" ref="O56" si="114">O55</f>
        <v>-8.2000000000000003E-2</v>
      </c>
      <c r="P56" s="40">
        <f t="shared" si="11"/>
        <v>-0.44264771786923096</v>
      </c>
      <c r="Q56" s="40">
        <f t="shared" ref="Q56" si="115">Q55</f>
        <v>0.50700000000000001</v>
      </c>
      <c r="U56">
        <f t="shared" si="6"/>
        <v>9.0999999999999998E-2</v>
      </c>
      <c r="V56" s="19"/>
    </row>
    <row r="57" spans="1:22">
      <c r="A57">
        <v>1755</v>
      </c>
      <c r="B57" s="1">
        <v>9.6</v>
      </c>
      <c r="C57" s="4" t="s">
        <v>3</v>
      </c>
      <c r="D57" s="1">
        <f t="shared" si="10"/>
        <v>40.090909090909093</v>
      </c>
      <c r="E57" s="11">
        <f t="shared" si="61"/>
        <v>49.543333333333337</v>
      </c>
      <c r="H57" s="43">
        <f t="shared" si="31"/>
        <v>1745</v>
      </c>
      <c r="I57" s="43">
        <f t="shared" si="32"/>
        <v>1745.5</v>
      </c>
      <c r="J57" s="53">
        <f t="shared" si="18"/>
        <v>22</v>
      </c>
      <c r="K57" s="16">
        <f t="shared" si="33"/>
        <v>38.72727272727272</v>
      </c>
      <c r="L57" s="53">
        <f t="shared" si="34"/>
        <v>-16.72727272727272</v>
      </c>
      <c r="M57" s="36"/>
      <c r="N57" s="40">
        <f t="shared" si="14"/>
        <v>0.46440638425724717</v>
      </c>
      <c r="O57" s="40">
        <f t="shared" ref="O57" si="116">O56</f>
        <v>-8.2000000000000003E-2</v>
      </c>
      <c r="P57" s="40">
        <f t="shared" si="11"/>
        <v>0.16627084701869702</v>
      </c>
      <c r="Q57" s="40">
        <f t="shared" ref="Q57" si="117">Q56</f>
        <v>0.50700000000000001</v>
      </c>
      <c r="U57">
        <f t="shared" si="6"/>
        <v>9.0999999999999998E-2</v>
      </c>
      <c r="V57" s="19"/>
    </row>
    <row r="58" spans="1:22">
      <c r="A58">
        <v>1756</v>
      </c>
      <c r="B58" s="1">
        <v>10.199999999999999</v>
      </c>
      <c r="D58" s="1">
        <f t="shared" si="10"/>
        <v>41.318181818181813</v>
      </c>
      <c r="E58" s="11">
        <f t="shared" si="61"/>
        <v>47.283333333333339</v>
      </c>
      <c r="H58" s="43">
        <f t="shared" si="31"/>
        <v>1746</v>
      </c>
      <c r="I58" s="43">
        <f t="shared" si="32"/>
        <v>1746.5</v>
      </c>
      <c r="J58" s="53">
        <f t="shared" si="18"/>
        <v>40</v>
      </c>
      <c r="K58" s="16">
        <f t="shared" si="33"/>
        <v>39.436363636363637</v>
      </c>
      <c r="L58" s="53">
        <f t="shared" si="34"/>
        <v>0.5636363636363626</v>
      </c>
      <c r="M58" s="36"/>
      <c r="N58" s="40">
        <f t="shared" si="14"/>
        <v>-0.10159981589863941</v>
      </c>
      <c r="O58" s="40">
        <f t="shared" ref="O58" si="118">O57</f>
        <v>-8.2000000000000003E-2</v>
      </c>
      <c r="P58" s="40">
        <f t="shared" si="11"/>
        <v>0.71221076850422216</v>
      </c>
      <c r="Q58" s="40">
        <f t="shared" ref="Q58" si="119">Q57</f>
        <v>0.50700000000000001</v>
      </c>
      <c r="U58">
        <f t="shared" si="6"/>
        <v>9.0999999999999998E-2</v>
      </c>
      <c r="V58" s="19"/>
    </row>
    <row r="59" spans="1:22">
      <c r="A59">
        <v>1757</v>
      </c>
      <c r="B59" s="1">
        <v>32.4</v>
      </c>
      <c r="D59" s="1">
        <f t="shared" si="10"/>
        <v>41.072727272727271</v>
      </c>
      <c r="E59" s="11">
        <f t="shared" si="61"/>
        <v>44.296666666666674</v>
      </c>
      <c r="H59" s="43">
        <f t="shared" si="31"/>
        <v>1747</v>
      </c>
      <c r="I59" s="43">
        <f t="shared" si="32"/>
        <v>1747.5</v>
      </c>
      <c r="J59" s="53">
        <f t="shared" si="18"/>
        <v>60</v>
      </c>
      <c r="K59" s="16">
        <f t="shared" si="33"/>
        <v>40.409090909090907</v>
      </c>
      <c r="L59" s="53">
        <f t="shared" si="34"/>
        <v>19.590909090909093</v>
      </c>
      <c r="M59" s="36"/>
      <c r="N59" s="40">
        <f t="shared" si="14"/>
        <v>-0.63384558157660309</v>
      </c>
      <c r="O59" s="40">
        <f t="shared" ref="O59" si="120">O58</f>
        <v>-8.2000000000000003E-2</v>
      </c>
      <c r="P59" s="40">
        <f t="shared" si="11"/>
        <v>0.98838561197848873</v>
      </c>
      <c r="Q59" s="40">
        <f t="shared" ref="Q59" si="121">Q58</f>
        <v>0.50700000000000001</v>
      </c>
      <c r="U59">
        <f t="shared" si="6"/>
        <v>9.0999999999999998E-2</v>
      </c>
      <c r="V59" s="19"/>
    </row>
    <row r="60" spans="1:22">
      <c r="A60">
        <v>1758</v>
      </c>
      <c r="B60" s="1">
        <v>47.6</v>
      </c>
      <c r="D60" s="1">
        <f t="shared" si="10"/>
        <v>41.590909090909093</v>
      </c>
      <c r="E60" s="11">
        <f t="shared" si="61"/>
        <v>42.45</v>
      </c>
      <c r="H60" s="43">
        <f t="shared" si="31"/>
        <v>1748</v>
      </c>
      <c r="I60" s="43">
        <f t="shared" si="32"/>
        <v>1748.5</v>
      </c>
      <c r="J60" s="53">
        <f t="shared" si="18"/>
        <v>80.900000000000006</v>
      </c>
      <c r="K60" s="16">
        <f t="shared" si="33"/>
        <v>40.063636363636363</v>
      </c>
      <c r="L60" s="53">
        <f t="shared" si="34"/>
        <v>40.836363636363643</v>
      </c>
      <c r="M60" s="36"/>
      <c r="N60" s="40">
        <f t="shared" si="14"/>
        <v>-0.9554718492106965</v>
      </c>
      <c r="O60" s="40">
        <f t="shared" ref="O60" si="122">O59</f>
        <v>-8.2000000000000003E-2</v>
      </c>
      <c r="P60" s="40">
        <f t="shared" si="11"/>
        <v>0.89018824218145032</v>
      </c>
      <c r="Q60" s="40">
        <f t="shared" ref="Q60" si="123">Q59</f>
        <v>0.50700000000000001</v>
      </c>
      <c r="U60">
        <f t="shared" si="6"/>
        <v>9.0999999999999998E-2</v>
      </c>
      <c r="V60" s="19"/>
    </row>
    <row r="61" spans="1:22">
      <c r="A61">
        <v>1759</v>
      </c>
      <c r="B61" s="1">
        <v>54</v>
      </c>
      <c r="D61" s="1">
        <f t="shared" si="10"/>
        <v>42.381818181818183</v>
      </c>
      <c r="E61" s="11">
        <f t="shared" si="61"/>
        <v>41.81666666666667</v>
      </c>
      <c r="H61" s="43">
        <f t="shared" si="31"/>
        <v>1749</v>
      </c>
      <c r="I61" s="43">
        <f t="shared" si="32"/>
        <v>1749.5</v>
      </c>
      <c r="J61" s="53">
        <f t="shared" si="18"/>
        <v>83.4</v>
      </c>
      <c r="K61" s="16">
        <f t="shared" si="33"/>
        <v>40.481818181818184</v>
      </c>
      <c r="L61" s="53">
        <f t="shared" si="34"/>
        <v>42.918181818181822</v>
      </c>
      <c r="M61" s="36"/>
      <c r="N61" s="40">
        <f t="shared" si="14"/>
        <v>-0.95960595925133763</v>
      </c>
      <c r="O61" s="40">
        <f t="shared" ref="O61" si="124">O60</f>
        <v>-8.2000000000000003E-2</v>
      </c>
      <c r="P61" s="40">
        <f t="shared" si="11"/>
        <v>0.45481301546839076</v>
      </c>
      <c r="Q61" s="40">
        <f t="shared" ref="Q61" si="125">Q60</f>
        <v>0.50700000000000001</v>
      </c>
      <c r="U61">
        <f t="shared" si="6"/>
        <v>9.0999999999999998E-2</v>
      </c>
      <c r="V61" s="19"/>
    </row>
    <row r="62" spans="1:22">
      <c r="A62">
        <v>1760</v>
      </c>
      <c r="B62" s="1">
        <v>62.9</v>
      </c>
      <c r="D62" s="1">
        <f t="shared" si="10"/>
        <v>42.54545454545454</v>
      </c>
      <c r="E62" s="11">
        <f t="shared" si="61"/>
        <v>42.346666666666671</v>
      </c>
      <c r="H62" s="43">
        <f t="shared" si="31"/>
        <v>1750</v>
      </c>
      <c r="I62" s="43">
        <f t="shared" si="32"/>
        <v>1750.5</v>
      </c>
      <c r="J62" s="53">
        <f t="shared" si="18"/>
        <v>47.7</v>
      </c>
      <c r="K62" s="16">
        <f t="shared" si="33"/>
        <v>40.409090909090907</v>
      </c>
      <c r="L62" s="53">
        <f t="shared" si="34"/>
        <v>7.2909090909090963</v>
      </c>
      <c r="M62" s="36"/>
      <c r="N62" s="40">
        <f t="shared" si="14"/>
        <v>-0.64487419512318589</v>
      </c>
      <c r="O62" s="40">
        <f t="shared" ref="O62" si="126">O61</f>
        <v>-8.2000000000000003E-2</v>
      </c>
      <c r="P62" s="40">
        <f t="shared" si="11"/>
        <v>-0.15283237904352603</v>
      </c>
      <c r="Q62" s="40">
        <f t="shared" ref="Q62" si="127">Q61</f>
        <v>0.50700000000000001</v>
      </c>
      <c r="U62">
        <f t="shared" si="6"/>
        <v>9.0999999999999998E-2</v>
      </c>
      <c r="V62" s="19"/>
    </row>
    <row r="63" spans="1:22">
      <c r="A63">
        <v>1761</v>
      </c>
      <c r="B63" s="1">
        <v>85.9</v>
      </c>
      <c r="C63" s="4" t="s">
        <v>5</v>
      </c>
      <c r="D63" s="1">
        <f t="shared" si="10"/>
        <v>45.054545454545455</v>
      </c>
      <c r="E63" s="11">
        <f t="shared" si="61"/>
        <v>44.043333333333337</v>
      </c>
      <c r="H63" s="43">
        <f t="shared" si="31"/>
        <v>1751</v>
      </c>
      <c r="I63" s="43">
        <f t="shared" si="32"/>
        <v>1751.5</v>
      </c>
      <c r="J63" s="53">
        <f t="shared" si="18"/>
        <v>47.8</v>
      </c>
      <c r="K63" s="16">
        <f t="shared" si="33"/>
        <v>41.354545454545452</v>
      </c>
      <c r="L63" s="53">
        <f t="shared" si="34"/>
        <v>6.4454545454545453</v>
      </c>
      <c r="M63" s="36"/>
      <c r="N63" s="40">
        <f t="shared" si="14"/>
        <v>-0.11585825322973785</v>
      </c>
      <c r="O63" s="40">
        <f t="shared" ref="O63" si="128">O62</f>
        <v>-8.2000000000000003E-2</v>
      </c>
      <c r="P63" s="40">
        <f t="shared" si="11"/>
        <v>-0.7025892376352042</v>
      </c>
      <c r="Q63" s="40">
        <f t="shared" ref="Q63" si="129">Q62</f>
        <v>0.50700000000000001</v>
      </c>
      <c r="U63">
        <f t="shared" si="6"/>
        <v>9.0999999999999998E-2</v>
      </c>
      <c r="V63" s="19"/>
    </row>
    <row r="64" spans="1:22">
      <c r="A64">
        <v>1762</v>
      </c>
      <c r="B64" s="1">
        <v>61.2</v>
      </c>
      <c r="D64" s="1">
        <f t="shared" si="10"/>
        <v>48.454545454545453</v>
      </c>
      <c r="E64" s="11">
        <f t="shared" si="61"/>
        <v>45.716666666666676</v>
      </c>
      <c r="H64" s="43">
        <f t="shared" si="31"/>
        <v>1752</v>
      </c>
      <c r="I64" s="43">
        <f t="shared" si="32"/>
        <v>1752.5</v>
      </c>
      <c r="J64" s="53">
        <f t="shared" si="18"/>
        <v>30.7</v>
      </c>
      <c r="K64" s="16">
        <f t="shared" si="33"/>
        <v>42.045454545454547</v>
      </c>
      <c r="L64" s="53">
        <f t="shared" si="34"/>
        <v>-11.345454545454547</v>
      </c>
      <c r="M64" s="36"/>
      <c r="N64" s="40">
        <f t="shared" si="14"/>
        <v>0.45165603565664431</v>
      </c>
      <c r="O64" s="40">
        <f t="shared" ref="O64" si="130">O63</f>
        <v>-8.2000000000000003E-2</v>
      </c>
      <c r="P64" s="40">
        <f t="shared" si="11"/>
        <v>-0.9862253790428821</v>
      </c>
      <c r="Q64" s="40">
        <f t="shared" ref="Q64" si="131">Q63</f>
        <v>0.50700000000000001</v>
      </c>
      <c r="U64">
        <f t="shared" si="6"/>
        <v>9.0999999999999998E-2</v>
      </c>
      <c r="V64" s="19"/>
    </row>
    <row r="65" spans="1:22">
      <c r="A65">
        <v>1763</v>
      </c>
      <c r="B65" s="1">
        <v>45.1</v>
      </c>
      <c r="D65" s="1">
        <f t="shared" si="10"/>
        <v>53.772727272727273</v>
      </c>
      <c r="E65" s="11">
        <f t="shared" si="61"/>
        <v>47.053333333333335</v>
      </c>
      <c r="H65" s="43">
        <f t="shared" si="31"/>
        <v>1753</v>
      </c>
      <c r="I65" s="43">
        <f t="shared" si="32"/>
        <v>1753.5</v>
      </c>
      <c r="J65" s="53">
        <f t="shared" si="18"/>
        <v>12.2</v>
      </c>
      <c r="K65" s="16">
        <f t="shared" si="33"/>
        <v>41.5</v>
      </c>
      <c r="L65" s="53">
        <f t="shared" si="34"/>
        <v>-29.3</v>
      </c>
      <c r="M65" s="36"/>
      <c r="N65" s="40">
        <f t="shared" si="14"/>
        <v>0.86909028883170225</v>
      </c>
      <c r="O65" s="40">
        <f t="shared" ref="O65" si="132">O64</f>
        <v>-8.2000000000000003E-2</v>
      </c>
      <c r="P65" s="40">
        <f t="shared" si="11"/>
        <v>-0.89630754165727244</v>
      </c>
      <c r="Q65" s="40">
        <f t="shared" ref="Q65" si="133">Q64</f>
        <v>0.50700000000000001</v>
      </c>
      <c r="U65">
        <f t="shared" si="6"/>
        <v>9.0999999999999998E-2</v>
      </c>
      <c r="V65" s="19"/>
    </row>
    <row r="66" spans="1:22">
      <c r="A66">
        <v>1764</v>
      </c>
      <c r="B66" s="1">
        <v>36.4</v>
      </c>
      <c r="D66" s="1">
        <f t="shared" si="10"/>
        <v>58.027272727272724</v>
      </c>
      <c r="E66" s="11">
        <f t="shared" si="61"/>
        <v>47.733333333333341</v>
      </c>
      <c r="H66" s="43">
        <f t="shared" si="31"/>
        <v>1754</v>
      </c>
      <c r="I66" s="43">
        <f t="shared" si="32"/>
        <v>1754.5</v>
      </c>
      <c r="J66" s="53">
        <f t="shared" si="18"/>
        <v>9.6</v>
      </c>
      <c r="K66" s="16">
        <f t="shared" si="33"/>
        <v>39.863636363636367</v>
      </c>
      <c r="L66" s="53">
        <f t="shared" si="34"/>
        <v>-30.263636363636365</v>
      </c>
      <c r="M66" s="36"/>
      <c r="N66" s="40">
        <f t="shared" si="14"/>
        <v>0.9977359699806605</v>
      </c>
      <c r="O66" s="40">
        <f t="shared" ref="O66" si="134">O65</f>
        <v>-8.2000000000000003E-2</v>
      </c>
      <c r="P66" s="40">
        <f t="shared" si="11"/>
        <v>-0.46689403165629317</v>
      </c>
      <c r="Q66" s="40">
        <f t="shared" ref="Q66" si="135">Q65</f>
        <v>0.50700000000000001</v>
      </c>
      <c r="U66">
        <f t="shared" si="6"/>
        <v>9.0999999999999998E-2</v>
      </c>
      <c r="V66" s="19"/>
    </row>
    <row r="67" spans="1:22">
      <c r="A67">
        <v>1765</v>
      </c>
      <c r="B67" s="1">
        <v>20.9</v>
      </c>
      <c r="D67" s="1">
        <f t="shared" si="10"/>
        <v>59.727272727272727</v>
      </c>
      <c r="E67" s="11">
        <f t="shared" si="61"/>
        <v>47.296666666666674</v>
      </c>
      <c r="H67" s="43">
        <f t="shared" si="31"/>
        <v>1755</v>
      </c>
      <c r="I67" s="43">
        <f t="shared" si="32"/>
        <v>1755.5</v>
      </c>
      <c r="J67" s="53">
        <f t="shared" si="18"/>
        <v>10.199999999999999</v>
      </c>
      <c r="K67" s="16">
        <f t="shared" si="33"/>
        <v>40.090909090909093</v>
      </c>
      <c r="L67" s="53">
        <f t="shared" si="34"/>
        <v>-29.890909090909094</v>
      </c>
      <c r="M67" s="36"/>
      <c r="N67" s="40">
        <f t="shared" si="14"/>
        <v>0.79484561887558436</v>
      </c>
      <c r="O67" s="40">
        <f t="shared" ref="O67" si="136">O66</f>
        <v>-8.2000000000000003E-2</v>
      </c>
      <c r="P67" s="40">
        <f t="shared" si="11"/>
        <v>0.13936558969634882</v>
      </c>
      <c r="Q67" s="40">
        <f t="shared" ref="Q67" si="137">Q66</f>
        <v>0.50700000000000001</v>
      </c>
      <c r="U67">
        <f t="shared" si="6"/>
        <v>9.0999999999999998E-2</v>
      </c>
      <c r="V67" s="19"/>
    </row>
    <row r="68" spans="1:22">
      <c r="A68">
        <v>1766</v>
      </c>
      <c r="B68" s="1">
        <v>11.4</v>
      </c>
      <c r="C68" s="4" t="s">
        <v>3</v>
      </c>
      <c r="D68" s="1">
        <f t="shared" si="10"/>
        <v>57.963636363636368</v>
      </c>
      <c r="E68" s="11">
        <f t="shared" si="61"/>
        <v>45.343333333333348</v>
      </c>
      <c r="H68" s="43">
        <f t="shared" si="31"/>
        <v>1756</v>
      </c>
      <c r="I68" s="43">
        <f t="shared" si="32"/>
        <v>1756.5</v>
      </c>
      <c r="J68" s="53">
        <f t="shared" si="18"/>
        <v>32.4</v>
      </c>
      <c r="K68" s="16">
        <f t="shared" si="33"/>
        <v>41.318181818181813</v>
      </c>
      <c r="L68" s="53">
        <f t="shared" si="34"/>
        <v>-8.9181818181818144</v>
      </c>
      <c r="M68" s="36"/>
      <c r="N68" s="40">
        <f t="shared" si="14"/>
        <v>0.32783733410351079</v>
      </c>
      <c r="O68" s="40">
        <f t="shared" ref="O68" si="138">O67</f>
        <v>-8.2000000000000003E-2</v>
      </c>
      <c r="P68" s="40">
        <f t="shared" si="11"/>
        <v>0.69283750993700977</v>
      </c>
      <c r="Q68" s="40">
        <f t="shared" ref="Q68" si="139">Q67</f>
        <v>0.50700000000000001</v>
      </c>
      <c r="U68">
        <f t="shared" ref="U68:U131" si="140">U67</f>
        <v>9.0999999999999998E-2</v>
      </c>
      <c r="V68" s="19"/>
    </row>
    <row r="69" spans="1:22">
      <c r="A69">
        <v>1767</v>
      </c>
      <c r="B69" s="1">
        <v>37.799999999999997</v>
      </c>
      <c r="D69" s="1">
        <f t="shared" si="10"/>
        <v>55.563636363636355</v>
      </c>
      <c r="E69" s="11">
        <f t="shared" si="61"/>
        <v>43.903333333333343</v>
      </c>
      <c r="H69" s="43">
        <f t="shared" si="31"/>
        <v>1757</v>
      </c>
      <c r="I69" s="43">
        <f t="shared" si="32"/>
        <v>1757.5</v>
      </c>
      <c r="J69" s="53">
        <f t="shared" si="18"/>
        <v>47.6</v>
      </c>
      <c r="K69" s="16">
        <f t="shared" si="33"/>
        <v>41.072727272727271</v>
      </c>
      <c r="L69" s="53">
        <f t="shared" si="34"/>
        <v>6.5272727272727309</v>
      </c>
      <c r="M69" s="36"/>
      <c r="N69" s="40">
        <f t="shared" si="14"/>
        <v>-0.24810747520373677</v>
      </c>
      <c r="O69" s="40">
        <f t="shared" ref="O69" si="141">O68</f>
        <v>-8.2000000000000003E-2</v>
      </c>
      <c r="P69" s="40">
        <f t="shared" si="11"/>
        <v>0.98388238865764976</v>
      </c>
      <c r="Q69" s="40">
        <f t="shared" ref="Q69" si="142">Q68</f>
        <v>0.50700000000000001</v>
      </c>
      <c r="U69">
        <f t="shared" si="140"/>
        <v>9.0999999999999998E-2</v>
      </c>
      <c r="V69" s="19"/>
    </row>
    <row r="70" spans="1:22">
      <c r="A70">
        <v>1768</v>
      </c>
      <c r="B70" s="1">
        <v>69.8</v>
      </c>
      <c r="D70" s="1">
        <f t="shared" si="10"/>
        <v>54.245454545454542</v>
      </c>
      <c r="E70" s="11">
        <f t="shared" si="61"/>
        <v>42.53</v>
      </c>
      <c r="H70" s="43">
        <f t="shared" si="31"/>
        <v>1758</v>
      </c>
      <c r="I70" s="43">
        <f t="shared" si="32"/>
        <v>1758.5</v>
      </c>
      <c r="J70" s="53">
        <f t="shared" si="18"/>
        <v>54</v>
      </c>
      <c r="K70" s="16">
        <f t="shared" si="33"/>
        <v>41.590909090909093</v>
      </c>
      <c r="L70" s="53">
        <f t="shared" si="34"/>
        <v>12.409090909090907</v>
      </c>
      <c r="M70" s="36"/>
      <c r="N70" s="40">
        <f t="shared" si="14"/>
        <v>-0.74160906268023208</v>
      </c>
      <c r="O70" s="40">
        <f t="shared" ref="O70" si="143">O69</f>
        <v>-8.2000000000000003E-2</v>
      </c>
      <c r="P70" s="40">
        <f t="shared" si="11"/>
        <v>0.90226074636013565</v>
      </c>
      <c r="Q70" s="40">
        <f t="shared" ref="Q70" si="144">Q69</f>
        <v>0.50700000000000001</v>
      </c>
      <c r="U70">
        <f t="shared" si="140"/>
        <v>9.0999999999999998E-2</v>
      </c>
      <c r="V70" s="19"/>
    </row>
    <row r="71" spans="1:22">
      <c r="A71">
        <v>1769</v>
      </c>
      <c r="B71" s="1">
        <v>106.1</v>
      </c>
      <c r="C71" s="4" t="s">
        <v>5</v>
      </c>
      <c r="D71" s="1">
        <f t="shared" ref="D71:D134" si="145">AVERAGE(B67:B77)</f>
        <v>51.572727272727271</v>
      </c>
      <c r="E71" s="11">
        <f t="shared" si="61"/>
        <v>42.70000000000001</v>
      </c>
      <c r="H71" s="43">
        <f t="shared" si="31"/>
        <v>1759</v>
      </c>
      <c r="I71" s="43">
        <f t="shared" si="32"/>
        <v>1759.5</v>
      </c>
      <c r="J71" s="53">
        <f t="shared" si="18"/>
        <v>62.9</v>
      </c>
      <c r="K71" s="16">
        <f t="shared" si="33"/>
        <v>42.381818181818183</v>
      </c>
      <c r="L71" s="53">
        <f t="shared" si="34"/>
        <v>20.518181818181816</v>
      </c>
      <c r="M71" s="36"/>
      <c r="N71" s="40">
        <f t="shared" si="14"/>
        <v>-0.98868260353695414</v>
      </c>
      <c r="O71" s="40">
        <f t="shared" ref="O71" si="146">O70</f>
        <v>-8.2000000000000003E-2</v>
      </c>
      <c r="P71" s="40">
        <f t="shared" si="11"/>
        <v>0.47888852769952667</v>
      </c>
      <c r="Q71" s="40">
        <f t="shared" ref="Q71" si="147">Q70</f>
        <v>0.50700000000000001</v>
      </c>
      <c r="U71">
        <f t="shared" si="140"/>
        <v>9.0999999999999998E-2</v>
      </c>
      <c r="V71" s="19"/>
    </row>
    <row r="72" spans="1:22">
      <c r="A72">
        <v>1770</v>
      </c>
      <c r="B72" s="1">
        <v>100.8</v>
      </c>
      <c r="D72" s="1">
        <f t="shared" si="145"/>
        <v>51.472727272727269</v>
      </c>
      <c r="E72" s="11">
        <f t="shared" si="61"/>
        <v>43.626666666666658</v>
      </c>
      <c r="H72" s="43">
        <f t="shared" si="31"/>
        <v>1760</v>
      </c>
      <c r="I72" s="43">
        <f t="shared" si="32"/>
        <v>1760.5</v>
      </c>
      <c r="J72" s="53">
        <f t="shared" si="18"/>
        <v>85.9</v>
      </c>
      <c r="K72" s="16">
        <f t="shared" si="33"/>
        <v>42.54545454545454</v>
      </c>
      <c r="L72" s="53">
        <f t="shared" si="34"/>
        <v>43.354545454545466</v>
      </c>
      <c r="M72" s="36"/>
      <c r="N72" s="40">
        <f t="shared" si="14"/>
        <v>-0.90722844027411031</v>
      </c>
      <c r="O72" s="40">
        <f t="shared" ref="O72" si="148">O71</f>
        <v>-8.2000000000000003E-2</v>
      </c>
      <c r="P72" s="40">
        <f t="shared" si="11"/>
        <v>-0.12587297450826371</v>
      </c>
      <c r="Q72" s="40">
        <f t="shared" ref="Q72" si="149">Q71</f>
        <v>0.50700000000000001</v>
      </c>
      <c r="U72">
        <f t="shared" si="140"/>
        <v>9.0999999999999998E-2</v>
      </c>
      <c r="V72" s="19"/>
    </row>
    <row r="73" spans="1:22">
      <c r="A73">
        <v>1771</v>
      </c>
      <c r="B73" s="1">
        <v>81.599999999999994</v>
      </c>
      <c r="D73" s="1">
        <f t="shared" si="145"/>
        <v>58.845454545454544</v>
      </c>
      <c r="E73" s="11">
        <f t="shared" si="61"/>
        <v>45.013333333333321</v>
      </c>
      <c r="H73" s="43">
        <f t="shared" si="31"/>
        <v>1761</v>
      </c>
      <c r="I73" s="43">
        <f t="shared" si="32"/>
        <v>1761.5</v>
      </c>
      <c r="J73" s="53">
        <f t="shared" si="18"/>
        <v>61.2</v>
      </c>
      <c r="K73" s="16">
        <f t="shared" si="33"/>
        <v>45.054545454545455</v>
      </c>
      <c r="L73" s="53">
        <f t="shared" si="34"/>
        <v>16.145454545454548</v>
      </c>
      <c r="M73" s="36"/>
      <c r="N73" s="40">
        <f t="shared" si="14"/>
        <v>-0.52431284183585003</v>
      </c>
      <c r="O73" s="40">
        <f t="shared" ref="O73" si="150">O72</f>
        <v>-8.2000000000000003E-2</v>
      </c>
      <c r="P73" s="40">
        <f t="shared" si="11"/>
        <v>-0.68295739250254239</v>
      </c>
      <c r="Q73" s="40">
        <f t="shared" ref="Q73" si="151">Q72</f>
        <v>0.50700000000000001</v>
      </c>
      <c r="U73">
        <f t="shared" si="140"/>
        <v>9.0999999999999998E-2</v>
      </c>
      <c r="V73" s="19"/>
    </row>
    <row r="74" spans="1:22">
      <c r="A74">
        <v>1772</v>
      </c>
      <c r="B74" s="1">
        <v>66.5</v>
      </c>
      <c r="D74" s="1">
        <f t="shared" si="145"/>
        <v>69.445454545454538</v>
      </c>
      <c r="E74" s="11">
        <f t="shared" si="61"/>
        <v>46.563333333333318</v>
      </c>
      <c r="H74" s="43">
        <f t="shared" si="31"/>
        <v>1762</v>
      </c>
      <c r="I74" s="43">
        <f t="shared" si="32"/>
        <v>1762.5</v>
      </c>
      <c r="J74" s="53">
        <f t="shared" si="18"/>
        <v>45.1</v>
      </c>
      <c r="K74" s="16">
        <f t="shared" si="33"/>
        <v>48.454545454545453</v>
      </c>
      <c r="L74" s="53">
        <f t="shared" si="34"/>
        <v>-3.3545454545454518</v>
      </c>
      <c r="M74" s="36"/>
      <c r="N74" s="40">
        <f t="shared" si="14"/>
        <v>3.2825802049467168E-2</v>
      </c>
      <c r="O74" s="40">
        <f t="shared" ref="O74" si="152">O73</f>
        <v>-8.2000000000000003E-2</v>
      </c>
      <c r="P74" s="40">
        <f t="shared" ref="P74:P137" si="153" xml:space="preserve"> SIN((2*PI()*(I74-2000+Q74)/10.04352) + 1.984402856)</f>
        <v>-0.98135707500239855</v>
      </c>
      <c r="Q74" s="40">
        <f t="shared" ref="Q74" si="154">Q73</f>
        <v>0.50700000000000001</v>
      </c>
      <c r="U74">
        <f t="shared" si="140"/>
        <v>9.0999999999999998E-2</v>
      </c>
      <c r="V74" s="19"/>
    </row>
    <row r="75" spans="1:22">
      <c r="A75">
        <v>1773</v>
      </c>
      <c r="B75" s="1">
        <v>34.799999999999997</v>
      </c>
      <c r="D75" s="1">
        <f t="shared" si="145"/>
        <v>74.545454545454547</v>
      </c>
      <c r="E75" s="11">
        <f t="shared" si="61"/>
        <v>47.189999999999984</v>
      </c>
      <c r="H75" s="43">
        <f t="shared" si="31"/>
        <v>1763</v>
      </c>
      <c r="I75" s="43">
        <f t="shared" si="32"/>
        <v>1763.5</v>
      </c>
      <c r="J75" s="53">
        <f t="shared" si="18"/>
        <v>36.4</v>
      </c>
      <c r="K75" s="16">
        <f t="shared" si="33"/>
        <v>53.772727272727273</v>
      </c>
      <c r="L75" s="53">
        <f t="shared" si="34"/>
        <v>-17.372727272727275</v>
      </c>
      <c r="M75" s="36"/>
      <c r="N75" s="40">
        <f t="shared" ref="N75:N138" si="155">SIN((2*PI()*(I75-2000+O75)/10.74527)+0.726367997)</f>
        <v>0.57905681456285796</v>
      </c>
      <c r="O75" s="40">
        <f t="shared" ref="O75" si="156">O74</f>
        <v>-8.2000000000000003E-2</v>
      </c>
      <c r="P75" s="40">
        <f t="shared" si="153"/>
        <v>-0.90804675310156557</v>
      </c>
      <c r="Q75" s="40">
        <f t="shared" ref="Q75" si="157">Q74</f>
        <v>0.50700000000000001</v>
      </c>
      <c r="U75">
        <f t="shared" si="140"/>
        <v>9.0999999999999998E-2</v>
      </c>
      <c r="V75" s="19"/>
    </row>
    <row r="76" spans="1:22">
      <c r="A76">
        <v>1774</v>
      </c>
      <c r="B76" s="1">
        <v>30.6</v>
      </c>
      <c r="D76" s="1">
        <f t="shared" si="145"/>
        <v>72.609090909090909</v>
      </c>
      <c r="E76" s="11">
        <f t="shared" si="61"/>
        <v>48.043333333333315</v>
      </c>
      <c r="H76" s="43">
        <f t="shared" si="31"/>
        <v>1764</v>
      </c>
      <c r="I76" s="43">
        <f t="shared" si="32"/>
        <v>1764.5</v>
      </c>
      <c r="J76" s="53">
        <f t="shared" ref="J76:J139" si="158">AVERAGEIFS(SS_Numbers,Year,"&gt;"&amp;H76,Year,"&lt;="&amp;H77)</f>
        <v>20.9</v>
      </c>
      <c r="K76" s="16">
        <f t="shared" si="33"/>
        <v>58.027272727272724</v>
      </c>
      <c r="L76" s="53">
        <f t="shared" si="34"/>
        <v>-37.127272727272725</v>
      </c>
      <c r="M76" s="36"/>
      <c r="N76" s="40">
        <f t="shared" si="155"/>
        <v>0.93287399764045831</v>
      </c>
      <c r="O76" s="40">
        <f t="shared" ref="O76" si="159">O75</f>
        <v>-8.2000000000000003E-2</v>
      </c>
      <c r="P76" s="40">
        <f t="shared" si="153"/>
        <v>-0.49079428089772986</v>
      </c>
      <c r="Q76" s="40">
        <f t="shared" ref="Q76" si="160">Q75</f>
        <v>0.50700000000000001</v>
      </c>
      <c r="U76">
        <f t="shared" si="140"/>
        <v>9.0999999999999998E-2</v>
      </c>
      <c r="V76" s="19"/>
    </row>
    <row r="77" spans="1:22">
      <c r="A77">
        <v>1775</v>
      </c>
      <c r="B77" s="1">
        <v>7</v>
      </c>
      <c r="C77" s="4" t="s">
        <v>3</v>
      </c>
      <c r="D77" s="1">
        <f t="shared" si="145"/>
        <v>69.636363636363626</v>
      </c>
      <c r="E77" s="11">
        <f t="shared" si="61"/>
        <v>47.909999999999982</v>
      </c>
      <c r="H77" s="43">
        <f t="shared" si="31"/>
        <v>1765</v>
      </c>
      <c r="I77" s="43">
        <f t="shared" si="32"/>
        <v>1765.5</v>
      </c>
      <c r="J77" s="53">
        <f t="shared" si="158"/>
        <v>11.4</v>
      </c>
      <c r="K77" s="16">
        <f t="shared" si="33"/>
        <v>59.727272727272727</v>
      </c>
      <c r="L77" s="53">
        <f t="shared" si="34"/>
        <v>-48.327272727272728</v>
      </c>
      <c r="M77" s="36"/>
      <c r="N77" s="40">
        <f t="shared" si="155"/>
        <v>0.9767080257790941</v>
      </c>
      <c r="O77" s="40">
        <f t="shared" ref="O77" si="161">O76</f>
        <v>-8.2000000000000003E-2</v>
      </c>
      <c r="P77" s="40">
        <f t="shared" si="153"/>
        <v>0.11235703379612824</v>
      </c>
      <c r="Q77" s="40">
        <f t="shared" ref="Q77" si="162">Q76</f>
        <v>0.50700000000000001</v>
      </c>
      <c r="U77">
        <f t="shared" si="140"/>
        <v>9.0999999999999998E-2</v>
      </c>
      <c r="V77" s="19"/>
    </row>
    <row r="78" spans="1:22">
      <c r="A78">
        <v>1776</v>
      </c>
      <c r="B78" s="1">
        <v>19.8</v>
      </c>
      <c r="D78" s="1">
        <f t="shared" si="145"/>
        <v>65.718181818181819</v>
      </c>
      <c r="E78" s="11">
        <f t="shared" si="61"/>
        <v>47.836666666666652</v>
      </c>
      <c r="H78" s="43">
        <f t="shared" si="31"/>
        <v>1766</v>
      </c>
      <c r="I78" s="43">
        <f t="shared" si="32"/>
        <v>1766.5</v>
      </c>
      <c r="J78" s="53">
        <f t="shared" si="158"/>
        <v>37.799999999999997</v>
      </c>
      <c r="K78" s="16">
        <f t="shared" si="33"/>
        <v>57.963636363636368</v>
      </c>
      <c r="L78" s="53">
        <f t="shared" si="34"/>
        <v>-20.163636363636371</v>
      </c>
      <c r="M78" s="36"/>
      <c r="N78" s="40">
        <f t="shared" si="155"/>
        <v>0.6959933623999276</v>
      </c>
      <c r="O78" s="40">
        <f t="shared" ref="O78" si="163">O77</f>
        <v>-8.2000000000000003E-2</v>
      </c>
      <c r="P78" s="40">
        <f t="shared" si="153"/>
        <v>0.6729507162166104</v>
      </c>
      <c r="Q78" s="40">
        <f t="shared" ref="Q78" si="164">Q77</f>
        <v>0.50700000000000001</v>
      </c>
      <c r="U78">
        <f t="shared" si="140"/>
        <v>9.0999999999999998E-2</v>
      </c>
      <c r="V78" s="19"/>
    </row>
    <row r="79" spans="1:22">
      <c r="A79">
        <v>1777</v>
      </c>
      <c r="B79" s="1">
        <v>92.5</v>
      </c>
      <c r="D79" s="1">
        <f t="shared" si="145"/>
        <v>61.745454545454542</v>
      </c>
      <c r="E79" s="11">
        <f t="shared" si="61"/>
        <v>49.586666666666652</v>
      </c>
      <c r="H79" s="43">
        <f t="shared" si="31"/>
        <v>1767</v>
      </c>
      <c r="I79" s="43">
        <f t="shared" si="32"/>
        <v>1767.5</v>
      </c>
      <c r="J79" s="53">
        <f t="shared" si="158"/>
        <v>69.8</v>
      </c>
      <c r="K79" s="16">
        <f t="shared" si="33"/>
        <v>55.563636363636355</v>
      </c>
      <c r="L79" s="53">
        <f t="shared" si="34"/>
        <v>14.236363636363642</v>
      </c>
      <c r="M79" s="36"/>
      <c r="N79" s="40">
        <f t="shared" si="155"/>
        <v>0.18400821786359986</v>
      </c>
      <c r="O79" s="40">
        <f t="shared" ref="O79" si="165">O78</f>
        <v>-8.2000000000000003E-2</v>
      </c>
      <c r="P79" s="40">
        <f t="shared" si="153"/>
        <v>0.97864990604306501</v>
      </c>
      <c r="Q79" s="40">
        <f t="shared" ref="Q79" si="166">Q78</f>
        <v>0.50700000000000001</v>
      </c>
      <c r="U79">
        <f t="shared" si="140"/>
        <v>9.0999999999999998E-2</v>
      </c>
      <c r="V79" s="19"/>
    </row>
    <row r="80" spans="1:22">
      <c r="A80">
        <v>1778</v>
      </c>
      <c r="B80" s="1">
        <v>154.4</v>
      </c>
      <c r="C80" s="4" t="s">
        <v>5</v>
      </c>
      <c r="D80" s="1">
        <f t="shared" si="145"/>
        <v>59.509090909090908</v>
      </c>
      <c r="E80" s="11">
        <f t="shared" si="61"/>
        <v>52.733333333333327</v>
      </c>
      <c r="H80" s="43">
        <f t="shared" si="31"/>
        <v>1768</v>
      </c>
      <c r="I80" s="43">
        <f t="shared" si="32"/>
        <v>1768.5</v>
      </c>
      <c r="J80" s="53">
        <f t="shared" si="158"/>
        <v>106.1</v>
      </c>
      <c r="K80" s="16">
        <f t="shared" si="33"/>
        <v>54.245454545454542</v>
      </c>
      <c r="L80" s="53">
        <f t="shared" si="34"/>
        <v>51.854545454545452</v>
      </c>
      <c r="M80" s="36"/>
      <c r="N80" s="40">
        <f t="shared" si="155"/>
        <v>-0.38912071249192953</v>
      </c>
      <c r="O80" s="40">
        <f t="shared" ref="O80" si="167">O79</f>
        <v>-8.2000000000000003E-2</v>
      </c>
      <c r="P80" s="40">
        <f t="shared" si="153"/>
        <v>0.91366448967649594</v>
      </c>
      <c r="Q80" s="40">
        <f t="shared" ref="Q80" si="168">Q79</f>
        <v>0.50700000000000001</v>
      </c>
      <c r="U80">
        <f t="shared" si="140"/>
        <v>9.0999999999999998E-2</v>
      </c>
      <c r="V80" s="19"/>
    </row>
    <row r="81" spans="1:22">
      <c r="A81">
        <v>1779</v>
      </c>
      <c r="B81" s="1">
        <v>125.9</v>
      </c>
      <c r="D81" s="1">
        <f t="shared" si="145"/>
        <v>58.918181818181822</v>
      </c>
      <c r="E81" s="11">
        <f t="shared" si="61"/>
        <v>54.233333333333327</v>
      </c>
      <c r="H81" s="43">
        <f t="shared" si="31"/>
        <v>1769</v>
      </c>
      <c r="I81" s="43">
        <f t="shared" si="32"/>
        <v>1769.5</v>
      </c>
      <c r="J81" s="53">
        <f t="shared" si="158"/>
        <v>100.8</v>
      </c>
      <c r="K81" s="16">
        <f t="shared" si="33"/>
        <v>51.572727272727271</v>
      </c>
      <c r="L81" s="53">
        <f t="shared" si="34"/>
        <v>49.227272727272727</v>
      </c>
      <c r="M81" s="36"/>
      <c r="N81" s="40">
        <f t="shared" si="155"/>
        <v>-0.83294936605186876</v>
      </c>
      <c r="O81" s="40">
        <f t="shared" ref="O81" si="169">O80</f>
        <v>-8.2000000000000003E-2</v>
      </c>
      <c r="P81" s="40">
        <f t="shared" si="153"/>
        <v>0.50260908499545554</v>
      </c>
      <c r="Q81" s="40">
        <f t="shared" ref="Q81" si="170">Q80</f>
        <v>0.50700000000000001</v>
      </c>
      <c r="U81">
        <f t="shared" si="140"/>
        <v>9.0999999999999998E-2</v>
      </c>
      <c r="V81" s="19"/>
    </row>
    <row r="82" spans="1:22">
      <c r="A82">
        <v>1780</v>
      </c>
      <c r="B82" s="1">
        <v>84.8</v>
      </c>
      <c r="D82" s="1">
        <f t="shared" si="145"/>
        <v>65.818181818181813</v>
      </c>
      <c r="E82" s="11">
        <f t="shared" si="61"/>
        <v>54.279999999999994</v>
      </c>
      <c r="H82" s="43">
        <f t="shared" ref="H82:H145" si="171">H81+1</f>
        <v>1770</v>
      </c>
      <c r="I82" s="43">
        <f t="shared" ref="I82:I145" si="172">I81+1</f>
        <v>1770.5</v>
      </c>
      <c r="J82" s="53">
        <f t="shared" si="158"/>
        <v>81.599999999999994</v>
      </c>
      <c r="K82" s="16">
        <f t="shared" ref="K82:K145" si="173">AVERAGE(J77:J87)</f>
        <v>51.472727272727269</v>
      </c>
      <c r="L82" s="53">
        <f t="shared" ref="L82:L145" si="174">J82-K82</f>
        <v>30.127272727272725</v>
      </c>
      <c r="M82" s="36"/>
      <c r="N82" s="40">
        <f t="shared" si="155"/>
        <v>-0.99999865493207507</v>
      </c>
      <c r="O82" s="40">
        <f t="shared" ref="O82" si="175">O81</f>
        <v>-8.2000000000000003E-2</v>
      </c>
      <c r="P82" s="40">
        <f t="shared" si="153"/>
        <v>-9.882027219925342E-2</v>
      </c>
      <c r="Q82" s="40">
        <f t="shared" ref="Q82" si="176">Q81</f>
        <v>0.50700000000000001</v>
      </c>
      <c r="U82">
        <f t="shared" si="140"/>
        <v>9.0999999999999998E-2</v>
      </c>
      <c r="V82" s="19"/>
    </row>
    <row r="83" spans="1:22">
      <c r="A83">
        <v>1781</v>
      </c>
      <c r="B83" s="1">
        <v>68.099999999999994</v>
      </c>
      <c r="D83" s="1">
        <f t="shared" si="145"/>
        <v>76.018181818181816</v>
      </c>
      <c r="E83" s="11">
        <f t="shared" si="61"/>
        <v>54.959999999999994</v>
      </c>
      <c r="H83" s="43">
        <f t="shared" si="171"/>
        <v>1771</v>
      </c>
      <c r="I83" s="43">
        <f t="shared" si="172"/>
        <v>1771.5</v>
      </c>
      <c r="J83" s="53">
        <f t="shared" si="158"/>
        <v>66.5</v>
      </c>
      <c r="K83" s="16">
        <f t="shared" si="173"/>
        <v>58.845454545454544</v>
      </c>
      <c r="L83" s="53">
        <f t="shared" si="174"/>
        <v>7.6545454545454561</v>
      </c>
      <c r="M83" s="36"/>
      <c r="N83" s="40">
        <f t="shared" si="155"/>
        <v>-0.83476004772490753</v>
      </c>
      <c r="O83" s="40">
        <f t="shared" ref="O83" si="177">O82</f>
        <v>-8.2000000000000003E-2</v>
      </c>
      <c r="P83" s="40">
        <f t="shared" si="153"/>
        <v>-0.66281933541666782</v>
      </c>
      <c r="Q83" s="40">
        <f t="shared" ref="Q83" si="178">Q82</f>
        <v>0.50700000000000001</v>
      </c>
      <c r="U83">
        <f t="shared" si="140"/>
        <v>9.0999999999999998E-2</v>
      </c>
      <c r="V83" s="19"/>
    </row>
    <row r="84" spans="1:22">
      <c r="A84">
        <v>1782</v>
      </c>
      <c r="B84" s="1">
        <v>38.5</v>
      </c>
      <c r="D84" s="1">
        <f t="shared" si="145"/>
        <v>79.509090909090915</v>
      </c>
      <c r="E84" s="11">
        <f t="shared" si="61"/>
        <v>54.649999999999991</v>
      </c>
      <c r="H84" s="43">
        <f t="shared" si="171"/>
        <v>1772</v>
      </c>
      <c r="I84" s="43">
        <f t="shared" si="172"/>
        <v>1772.5</v>
      </c>
      <c r="J84" s="53">
        <f t="shared" si="158"/>
        <v>34.799999999999997</v>
      </c>
      <c r="K84" s="16">
        <f t="shared" si="173"/>
        <v>69.445454545454538</v>
      </c>
      <c r="L84" s="53">
        <f t="shared" si="174"/>
        <v>-34.645454545454541</v>
      </c>
      <c r="M84" s="36"/>
      <c r="N84" s="40">
        <f t="shared" si="155"/>
        <v>-0.39214040742510425</v>
      </c>
      <c r="O84" s="40">
        <f t="shared" ref="O84" si="179">O83</f>
        <v>-8.2000000000000003E-2</v>
      </c>
      <c r="P84" s="40">
        <f t="shared" si="153"/>
        <v>-0.97576138344519669</v>
      </c>
      <c r="Q84" s="40">
        <f t="shared" ref="Q84" si="180">Q83</f>
        <v>0.50700000000000001</v>
      </c>
      <c r="U84">
        <f t="shared" si="140"/>
        <v>9.0999999999999998E-2</v>
      </c>
      <c r="V84" s="19"/>
    </row>
    <row r="85" spans="1:22">
      <c r="A85">
        <v>1783</v>
      </c>
      <c r="B85" s="1">
        <v>22.8</v>
      </c>
      <c r="D85" s="1">
        <f t="shared" si="145"/>
        <v>76.209090909090904</v>
      </c>
      <c r="E85" s="11">
        <f t="shared" si="61"/>
        <v>54.386666666666656</v>
      </c>
      <c r="H85" s="43">
        <f t="shared" si="171"/>
        <v>1773</v>
      </c>
      <c r="I85" s="43">
        <f t="shared" si="172"/>
        <v>1773.5</v>
      </c>
      <c r="J85" s="53">
        <f t="shared" si="158"/>
        <v>30.6</v>
      </c>
      <c r="K85" s="16">
        <f t="shared" si="173"/>
        <v>74.545454545454547</v>
      </c>
      <c r="L85" s="53">
        <f t="shared" si="174"/>
        <v>-43.945454545454545</v>
      </c>
      <c r="M85" s="36"/>
      <c r="N85" s="40">
        <f t="shared" si="155"/>
        <v>0.18078291909611344</v>
      </c>
      <c r="O85" s="40">
        <f t="shared" ref="O85" si="181">O84</f>
        <v>-8.2000000000000003E-2</v>
      </c>
      <c r="P85" s="40">
        <f t="shared" si="153"/>
        <v>-0.91911291506202153</v>
      </c>
      <c r="Q85" s="40">
        <f t="shared" ref="Q85" si="182">Q84</f>
        <v>0.50700000000000001</v>
      </c>
      <c r="U85">
        <f t="shared" si="140"/>
        <v>9.0999999999999998E-2</v>
      </c>
      <c r="V85" s="19"/>
    </row>
    <row r="86" spans="1:22">
      <c r="A86">
        <v>1784</v>
      </c>
      <c r="B86" s="1">
        <v>10.199999999999999</v>
      </c>
      <c r="C86" s="4" t="s">
        <v>3</v>
      </c>
      <c r="D86" s="1">
        <f t="shared" si="145"/>
        <v>72.936363636363637</v>
      </c>
      <c r="E86" s="11">
        <f t="shared" si="61"/>
        <v>54.32</v>
      </c>
      <c r="H86" s="43">
        <f t="shared" si="171"/>
        <v>1774</v>
      </c>
      <c r="I86" s="43">
        <f t="shared" si="172"/>
        <v>1774.5</v>
      </c>
      <c r="J86" s="53">
        <f t="shared" si="158"/>
        <v>7</v>
      </c>
      <c r="K86" s="16">
        <f t="shared" si="173"/>
        <v>72.609090909090909</v>
      </c>
      <c r="L86" s="53">
        <f t="shared" si="174"/>
        <v>-65.609090909090909</v>
      </c>
      <c r="M86" s="36"/>
      <c r="N86" s="40">
        <f t="shared" si="155"/>
        <v>0.69363418898137919</v>
      </c>
      <c r="O86" s="40">
        <f t="shared" ref="O86" si="183">O85</f>
        <v>-8.2000000000000003E-2</v>
      </c>
      <c r="P86" s="40">
        <f t="shared" si="153"/>
        <v>-0.51433075059113509</v>
      </c>
      <c r="Q86" s="40">
        <f t="shared" ref="Q86" si="184">Q85</f>
        <v>0.50700000000000001</v>
      </c>
      <c r="U86">
        <f t="shared" si="140"/>
        <v>9.0999999999999998E-2</v>
      </c>
      <c r="V86" s="19"/>
    </row>
    <row r="87" spans="1:22">
      <c r="A87">
        <v>1785</v>
      </c>
      <c r="B87" s="1">
        <v>24.1</v>
      </c>
      <c r="D87" s="1">
        <f t="shared" si="145"/>
        <v>71.281818181818181</v>
      </c>
      <c r="E87" s="11">
        <f t="shared" si="61"/>
        <v>54.80333333333332</v>
      </c>
      <c r="H87" s="43">
        <f t="shared" si="171"/>
        <v>1775</v>
      </c>
      <c r="I87" s="43">
        <f t="shared" si="172"/>
        <v>1775.5</v>
      </c>
      <c r="J87" s="53">
        <f t="shared" si="158"/>
        <v>19.8</v>
      </c>
      <c r="K87" s="16">
        <f t="shared" si="173"/>
        <v>69.636363636363626</v>
      </c>
      <c r="L87" s="53">
        <f t="shared" si="174"/>
        <v>-49.836363636363629</v>
      </c>
      <c r="M87" s="36"/>
      <c r="N87" s="40">
        <f t="shared" si="155"/>
        <v>0.97599890353567798</v>
      </c>
      <c r="O87" s="40">
        <f t="shared" ref="O87" si="185">O86</f>
        <v>-8.2000000000000003E-2</v>
      </c>
      <c r="P87" s="40">
        <f t="shared" si="153"/>
        <v>8.5265198215268886E-2</v>
      </c>
      <c r="Q87" s="40">
        <f t="shared" ref="Q87" si="186">Q86</f>
        <v>0.50700000000000001</v>
      </c>
      <c r="U87">
        <f t="shared" si="140"/>
        <v>9.0999999999999998E-2</v>
      </c>
      <c r="V87" s="19"/>
    </row>
    <row r="88" spans="1:22">
      <c r="A88">
        <v>1786</v>
      </c>
      <c r="B88" s="1">
        <v>82.9</v>
      </c>
      <c r="D88" s="1">
        <f t="shared" si="145"/>
        <v>70.545454545454547</v>
      </c>
      <c r="E88" s="11">
        <f t="shared" si="61"/>
        <v>57.226666666666667</v>
      </c>
      <c r="H88" s="43">
        <f t="shared" si="171"/>
        <v>1776</v>
      </c>
      <c r="I88" s="43">
        <f t="shared" si="172"/>
        <v>1776.5</v>
      </c>
      <c r="J88" s="53">
        <f t="shared" si="158"/>
        <v>92.5</v>
      </c>
      <c r="K88" s="16">
        <f t="shared" si="173"/>
        <v>65.718181818181819</v>
      </c>
      <c r="L88" s="53">
        <f t="shared" si="174"/>
        <v>26.781818181818181</v>
      </c>
      <c r="M88" s="36"/>
      <c r="N88" s="40">
        <f t="shared" si="155"/>
        <v>0.93405055962744032</v>
      </c>
      <c r="O88" s="40">
        <f t="shared" ref="O88" si="187">O87</f>
        <v>-8.2000000000000003E-2</v>
      </c>
      <c r="P88" s="40">
        <f t="shared" si="153"/>
        <v>0.65256512754907992</v>
      </c>
      <c r="Q88" s="40">
        <f t="shared" ref="Q88" si="188">Q87</f>
        <v>0.50700000000000001</v>
      </c>
      <c r="U88">
        <f t="shared" si="140"/>
        <v>9.0999999999999998E-2</v>
      </c>
      <c r="V88" s="19"/>
    </row>
    <row r="89" spans="1:22">
      <c r="A89">
        <v>1787</v>
      </c>
      <c r="B89" s="1">
        <v>132</v>
      </c>
      <c r="C89" s="4" t="s">
        <v>5</v>
      </c>
      <c r="D89" s="1">
        <f t="shared" si="145"/>
        <v>71.309090909090912</v>
      </c>
      <c r="E89" s="11">
        <f t="shared" si="61"/>
        <v>60.54666666666666</v>
      </c>
      <c r="H89" s="43">
        <f t="shared" si="171"/>
        <v>1777</v>
      </c>
      <c r="I89" s="43">
        <f t="shared" si="172"/>
        <v>1777.5</v>
      </c>
      <c r="J89" s="53">
        <f t="shared" si="158"/>
        <v>154.4</v>
      </c>
      <c r="K89" s="16">
        <f t="shared" si="173"/>
        <v>61.745454545454542</v>
      </c>
      <c r="L89" s="53">
        <f t="shared" si="174"/>
        <v>92.654545454545456</v>
      </c>
      <c r="M89" s="36"/>
      <c r="N89" s="40">
        <f t="shared" si="155"/>
        <v>0.58172810294710875</v>
      </c>
      <c r="O89" s="40">
        <f t="shared" ref="O89" si="189">O88</f>
        <v>-8.2000000000000003E-2</v>
      </c>
      <c r="P89" s="40">
        <f t="shared" si="153"/>
        <v>0.97269204248098817</v>
      </c>
      <c r="Q89" s="40">
        <f t="shared" ref="Q89" si="190">Q88</f>
        <v>0.50700000000000001</v>
      </c>
      <c r="U89">
        <f t="shared" si="140"/>
        <v>9.0999999999999998E-2</v>
      </c>
      <c r="V89" s="19"/>
    </row>
    <row r="90" spans="1:22">
      <c r="A90">
        <v>1788</v>
      </c>
      <c r="B90" s="1">
        <v>130.9</v>
      </c>
      <c r="D90" s="1">
        <f t="shared" si="145"/>
        <v>72.963636363636368</v>
      </c>
      <c r="E90" s="11">
        <f t="shared" si="61"/>
        <v>63.323333333333338</v>
      </c>
      <c r="H90" s="43">
        <f t="shared" si="171"/>
        <v>1778</v>
      </c>
      <c r="I90" s="43">
        <f t="shared" si="172"/>
        <v>1778.5</v>
      </c>
      <c r="J90" s="53">
        <f t="shared" si="158"/>
        <v>125.9</v>
      </c>
      <c r="K90" s="16">
        <f t="shared" si="173"/>
        <v>59.509090909090908</v>
      </c>
      <c r="L90" s="53">
        <f t="shared" si="174"/>
        <v>66.390909090909105</v>
      </c>
      <c r="M90" s="36"/>
      <c r="N90" s="40">
        <f t="shared" si="155"/>
        <v>3.6104178839979524E-2</v>
      </c>
      <c r="O90" s="40">
        <f t="shared" ref="O90" si="191">O89</f>
        <v>-8.2000000000000003E-2</v>
      </c>
      <c r="P90" s="40">
        <f t="shared" si="153"/>
        <v>0.92439101961030901</v>
      </c>
      <c r="Q90" s="40">
        <f t="shared" ref="Q90" si="192">Q89</f>
        <v>0.50700000000000001</v>
      </c>
      <c r="U90">
        <f t="shared" si="140"/>
        <v>9.0999999999999998E-2</v>
      </c>
      <c r="V90" s="19"/>
    </row>
    <row r="91" spans="1:22">
      <c r="A91">
        <v>1789</v>
      </c>
      <c r="B91" s="1">
        <v>118.1</v>
      </c>
      <c r="D91" s="1">
        <f t="shared" si="145"/>
        <v>73.972727272727269</v>
      </c>
      <c r="E91" s="11">
        <f t="shared" si="61"/>
        <v>65.459999999999994</v>
      </c>
      <c r="H91" s="43">
        <f t="shared" si="171"/>
        <v>1779</v>
      </c>
      <c r="I91" s="43">
        <f t="shared" si="172"/>
        <v>1779.5</v>
      </c>
      <c r="J91" s="53">
        <f t="shared" si="158"/>
        <v>84.8</v>
      </c>
      <c r="K91" s="16">
        <f t="shared" si="173"/>
        <v>58.918181818181822</v>
      </c>
      <c r="L91" s="53">
        <f t="shared" si="174"/>
        <v>25.881818181818176</v>
      </c>
      <c r="M91" s="36"/>
      <c r="N91" s="40">
        <f t="shared" si="155"/>
        <v>-0.52151674303060136</v>
      </c>
      <c r="O91" s="40">
        <f t="shared" ref="O91" si="193">O90</f>
        <v>-8.2000000000000003E-2</v>
      </c>
      <c r="P91" s="40">
        <f t="shared" si="153"/>
        <v>0.52595710554252617</v>
      </c>
      <c r="Q91" s="40">
        <f t="shared" ref="Q91" si="194">Q90</f>
        <v>0.50700000000000001</v>
      </c>
      <c r="U91">
        <f t="shared" si="140"/>
        <v>9.0999999999999998E-2</v>
      </c>
      <c r="V91" s="19"/>
    </row>
    <row r="92" spans="1:22">
      <c r="A92">
        <v>1790</v>
      </c>
      <c r="B92" s="1">
        <v>89.9</v>
      </c>
      <c r="D92" s="1">
        <f t="shared" si="145"/>
        <v>73.236363636363635</v>
      </c>
      <c r="E92" s="11">
        <f t="shared" si="61"/>
        <v>66.36</v>
      </c>
      <c r="H92" s="43">
        <f t="shared" si="171"/>
        <v>1780</v>
      </c>
      <c r="I92" s="43">
        <f t="shared" si="172"/>
        <v>1780.5</v>
      </c>
      <c r="J92" s="53">
        <f t="shared" si="158"/>
        <v>68.099999999999994</v>
      </c>
      <c r="K92" s="16">
        <f t="shared" si="173"/>
        <v>65.818181818181813</v>
      </c>
      <c r="L92" s="53">
        <f t="shared" si="174"/>
        <v>2.2818181818181813</v>
      </c>
      <c r="M92" s="36"/>
      <c r="N92" s="40">
        <f t="shared" si="155"/>
        <v>-0.90584373049311384</v>
      </c>
      <c r="O92" s="40">
        <f t="shared" ref="O92" si="195">O91</f>
        <v>-8.2000000000000003E-2</v>
      </c>
      <c r="P92" s="40">
        <f t="shared" si="153"/>
        <v>-7.1694323735273208E-2</v>
      </c>
      <c r="Q92" s="40">
        <f t="shared" ref="Q92" si="196">Q91</f>
        <v>0.50700000000000001</v>
      </c>
      <c r="U92">
        <f t="shared" si="140"/>
        <v>9.0999999999999998E-2</v>
      </c>
      <c r="V92" s="19"/>
    </row>
    <row r="93" spans="1:22">
      <c r="A93">
        <v>1791</v>
      </c>
      <c r="B93" s="1">
        <v>66.599999999999994</v>
      </c>
      <c r="D93" s="1">
        <f t="shared" si="145"/>
        <v>66.281818181818167</v>
      </c>
      <c r="E93" s="11">
        <f t="shared" si="61"/>
        <v>65.716666666666654</v>
      </c>
      <c r="H93" s="43">
        <f t="shared" si="171"/>
        <v>1781</v>
      </c>
      <c r="I93" s="43">
        <f t="shared" si="172"/>
        <v>1781.5</v>
      </c>
      <c r="J93" s="53">
        <f t="shared" si="158"/>
        <v>38.5</v>
      </c>
      <c r="K93" s="16">
        <f t="shared" si="173"/>
        <v>76.018181818181816</v>
      </c>
      <c r="L93" s="53">
        <f t="shared" si="174"/>
        <v>-37.518181818181816</v>
      </c>
      <c r="M93" s="36"/>
      <c r="N93" s="40">
        <f t="shared" si="155"/>
        <v>-0.98916940569893097</v>
      </c>
      <c r="O93" s="40">
        <f t="shared" ref="O93" si="197">O92</f>
        <v>-8.2000000000000003E-2</v>
      </c>
      <c r="P93" s="40">
        <f t="shared" si="153"/>
        <v>-0.64218999282144817</v>
      </c>
      <c r="Q93" s="40">
        <f t="shared" ref="Q93" si="198">Q92</f>
        <v>0.50700000000000001</v>
      </c>
      <c r="U93">
        <f t="shared" si="140"/>
        <v>9.0999999999999998E-2</v>
      </c>
      <c r="V93" s="19"/>
    </row>
    <row r="94" spans="1:22">
      <c r="A94">
        <v>1792</v>
      </c>
      <c r="B94" s="1">
        <v>60</v>
      </c>
      <c r="D94" s="1">
        <f t="shared" si="145"/>
        <v>54.654545454545449</v>
      </c>
      <c r="E94" s="11">
        <f t="shared" si="61"/>
        <v>65.676666666666662</v>
      </c>
      <c r="H94" s="43">
        <f t="shared" si="171"/>
        <v>1782</v>
      </c>
      <c r="I94" s="43">
        <f t="shared" si="172"/>
        <v>1782.5</v>
      </c>
      <c r="J94" s="53">
        <f t="shared" si="158"/>
        <v>22.8</v>
      </c>
      <c r="K94" s="16">
        <f t="shared" si="173"/>
        <v>79.509090909090915</v>
      </c>
      <c r="L94" s="53">
        <f t="shared" si="174"/>
        <v>-56.709090909090918</v>
      </c>
      <c r="M94" s="36"/>
      <c r="N94" s="40">
        <f t="shared" si="155"/>
        <v>-0.74380561810140233</v>
      </c>
      <c r="O94" s="40">
        <f t="shared" ref="O94" si="199">O93</f>
        <v>-8.2000000000000003E-2</v>
      </c>
      <c r="P94" s="40">
        <f t="shared" si="153"/>
        <v>-0.96944245193009027</v>
      </c>
      <c r="Q94" s="40">
        <f t="shared" ref="Q94" si="200">Q93</f>
        <v>0.50700000000000001</v>
      </c>
      <c r="U94">
        <f t="shared" si="140"/>
        <v>9.0999999999999998E-2</v>
      </c>
      <c r="V94" s="19"/>
    </row>
    <row r="95" spans="1:22">
      <c r="A95">
        <v>1793</v>
      </c>
      <c r="B95" s="1">
        <v>46.9</v>
      </c>
      <c r="D95" s="1">
        <f t="shared" si="145"/>
        <v>43.372727272727275</v>
      </c>
      <c r="E95" s="11">
        <f t="shared" ref="E95:E158" si="201">AVERAGE(B66:B95)</f>
        <v>65.736666666666665</v>
      </c>
      <c r="H95" s="43">
        <f t="shared" si="171"/>
        <v>1783</v>
      </c>
      <c r="I95" s="43">
        <f t="shared" si="172"/>
        <v>1783.5</v>
      </c>
      <c r="J95" s="53">
        <f t="shared" si="158"/>
        <v>10.199999999999999</v>
      </c>
      <c r="K95" s="16">
        <f t="shared" si="173"/>
        <v>76.209090909090904</v>
      </c>
      <c r="L95" s="53">
        <f t="shared" si="174"/>
        <v>-66.009090909090901</v>
      </c>
      <c r="M95" s="36"/>
      <c r="N95" s="40">
        <f t="shared" si="155"/>
        <v>-0.25128389412278912</v>
      </c>
      <c r="O95" s="40">
        <f t="shared" ref="O95" si="202">O94</f>
        <v>-8.2000000000000003E-2</v>
      </c>
      <c r="P95" s="40">
        <f t="shared" si="153"/>
        <v>-0.92949782523564017</v>
      </c>
      <c r="Q95" s="40">
        <f t="shared" ref="Q95" si="203">Q94</f>
        <v>0.50700000000000001</v>
      </c>
      <c r="U95">
        <f t="shared" si="140"/>
        <v>9.0999999999999998E-2</v>
      </c>
      <c r="V95" s="19"/>
    </row>
    <row r="96" spans="1:22">
      <c r="A96">
        <v>1794</v>
      </c>
      <c r="B96" s="1">
        <v>41</v>
      </c>
      <c r="D96" s="1">
        <f t="shared" si="145"/>
        <v>33.954545454545453</v>
      </c>
      <c r="E96" s="11">
        <f t="shared" si="201"/>
        <v>65.89</v>
      </c>
      <c r="H96" s="43">
        <f t="shared" si="171"/>
        <v>1784</v>
      </c>
      <c r="I96" s="43">
        <f t="shared" si="172"/>
        <v>1784.5</v>
      </c>
      <c r="J96" s="53">
        <f t="shared" si="158"/>
        <v>24.1</v>
      </c>
      <c r="K96" s="16">
        <f t="shared" si="173"/>
        <v>72.936363636363637</v>
      </c>
      <c r="L96" s="53">
        <f t="shared" si="174"/>
        <v>-48.836363636363636</v>
      </c>
      <c r="M96" s="36"/>
      <c r="N96" s="40">
        <f t="shared" si="155"/>
        <v>0.32473653866597257</v>
      </c>
      <c r="O96" s="40">
        <f t="shared" ref="O96" si="204">O95</f>
        <v>-8.2000000000000003E-2</v>
      </c>
      <c r="P96" s="40">
        <f t="shared" si="153"/>
        <v>-0.5374859953695994</v>
      </c>
      <c r="Q96" s="40">
        <f t="shared" ref="Q96" si="205">Q95</f>
        <v>0.50700000000000001</v>
      </c>
      <c r="U96">
        <f t="shared" si="140"/>
        <v>9.0999999999999998E-2</v>
      </c>
      <c r="V96" s="19"/>
    </row>
    <row r="97" spans="1:22">
      <c r="A97">
        <v>1795</v>
      </c>
      <c r="B97" s="1">
        <v>21.3</v>
      </c>
      <c r="D97" s="1">
        <f t="shared" si="145"/>
        <v>28.872727272727275</v>
      </c>
      <c r="E97" s="11">
        <f t="shared" si="201"/>
        <v>65.903333333333336</v>
      </c>
      <c r="H97" s="43">
        <f t="shared" si="171"/>
        <v>1785</v>
      </c>
      <c r="I97" s="43">
        <f t="shared" si="172"/>
        <v>1785.5</v>
      </c>
      <c r="J97" s="53">
        <f t="shared" si="158"/>
        <v>82.9</v>
      </c>
      <c r="K97" s="16">
        <f t="shared" si="173"/>
        <v>71.281818181818181</v>
      </c>
      <c r="L97" s="53">
        <f t="shared" si="174"/>
        <v>11.618181818181824</v>
      </c>
      <c r="M97" s="36"/>
      <c r="N97" s="40">
        <f t="shared" si="155"/>
        <v>0.79285080509759021</v>
      </c>
      <c r="O97" s="40">
        <f t="shared" ref="O97" si="206">O96</f>
        <v>-8.2000000000000003E-2</v>
      </c>
      <c r="P97" s="40">
        <f t="shared" si="153"/>
        <v>5.8110163578355273E-2</v>
      </c>
      <c r="Q97" s="40">
        <f t="shared" ref="Q97" si="207">Q96</f>
        <v>0.50700000000000001</v>
      </c>
      <c r="U97">
        <f t="shared" si="140"/>
        <v>9.0999999999999998E-2</v>
      </c>
      <c r="V97" s="19"/>
    </row>
    <row r="98" spans="1:22">
      <c r="A98">
        <v>1796</v>
      </c>
      <c r="B98" s="1">
        <v>16</v>
      </c>
      <c r="D98" s="1">
        <f t="shared" si="145"/>
        <v>26.90909090909091</v>
      </c>
      <c r="E98" s="11">
        <f t="shared" si="201"/>
        <v>66.056666666666658</v>
      </c>
      <c r="H98" s="43">
        <f t="shared" si="171"/>
        <v>1786</v>
      </c>
      <c r="I98" s="43">
        <f t="shared" si="172"/>
        <v>1786.5</v>
      </c>
      <c r="J98" s="53">
        <f t="shared" si="158"/>
        <v>132</v>
      </c>
      <c r="K98" s="16">
        <f t="shared" si="173"/>
        <v>70.545454545454547</v>
      </c>
      <c r="L98" s="53">
        <f t="shared" si="174"/>
        <v>61.454545454545453</v>
      </c>
      <c r="M98" s="36"/>
      <c r="N98" s="40">
        <f t="shared" si="155"/>
        <v>0.99750999122718342</v>
      </c>
      <c r="O98" s="40">
        <f t="shared" ref="O98" si="208">O97</f>
        <v>-8.2000000000000003E-2</v>
      </c>
      <c r="P98" s="40">
        <f t="shared" si="153"/>
        <v>0.63169585385016169</v>
      </c>
      <c r="Q98" s="40">
        <f t="shared" ref="Q98" si="209">Q97</f>
        <v>0.50700000000000001</v>
      </c>
      <c r="U98">
        <f t="shared" si="140"/>
        <v>9.0999999999999998E-2</v>
      </c>
      <c r="V98" s="19"/>
    </row>
    <row r="99" spans="1:22">
      <c r="A99">
        <v>1797</v>
      </c>
      <c r="B99" s="1">
        <v>6.4</v>
      </c>
      <c r="D99" s="1">
        <f t="shared" si="145"/>
        <v>25.372727272727275</v>
      </c>
      <c r="E99" s="11">
        <f t="shared" si="201"/>
        <v>65.010000000000005</v>
      </c>
      <c r="H99" s="43">
        <f t="shared" si="171"/>
        <v>1787</v>
      </c>
      <c r="I99" s="43">
        <f t="shared" si="172"/>
        <v>1787.5</v>
      </c>
      <c r="J99" s="53">
        <f t="shared" si="158"/>
        <v>130.9</v>
      </c>
      <c r="K99" s="16">
        <f t="shared" si="173"/>
        <v>71.309090909090912</v>
      </c>
      <c r="L99" s="53">
        <f t="shared" si="174"/>
        <v>59.590909090909093</v>
      </c>
      <c r="M99" s="36"/>
      <c r="N99" s="40">
        <f t="shared" si="155"/>
        <v>0.87070823520828822</v>
      </c>
      <c r="O99" s="40">
        <f t="shared" ref="O99" si="210">O98</f>
        <v>-8.2000000000000003E-2</v>
      </c>
      <c r="P99" s="40">
        <f t="shared" si="153"/>
        <v>0.96601321397420925</v>
      </c>
      <c r="Q99" s="40">
        <f t="shared" ref="Q99" si="211">Q98</f>
        <v>0.50700000000000001</v>
      </c>
      <c r="U99">
        <f t="shared" si="140"/>
        <v>9.0999999999999998E-2</v>
      </c>
      <c r="V99" s="19"/>
    </row>
    <row r="100" spans="1:22">
      <c r="A100">
        <v>1798</v>
      </c>
      <c r="B100" s="1">
        <v>4.0999999999999996</v>
      </c>
      <c r="C100" s="4" t="s">
        <v>3</v>
      </c>
      <c r="D100" s="1">
        <f t="shared" si="145"/>
        <v>25.427272727272726</v>
      </c>
      <c r="E100" s="11">
        <f t="shared" si="201"/>
        <v>62.820000000000007</v>
      </c>
      <c r="H100" s="43">
        <f t="shared" si="171"/>
        <v>1788</v>
      </c>
      <c r="I100" s="43">
        <f t="shared" si="172"/>
        <v>1788.5</v>
      </c>
      <c r="J100" s="53">
        <f t="shared" si="158"/>
        <v>118.1</v>
      </c>
      <c r="K100" s="16">
        <f t="shared" si="173"/>
        <v>72.963636363636368</v>
      </c>
      <c r="L100" s="53">
        <f t="shared" si="174"/>
        <v>45.136363636363626</v>
      </c>
      <c r="M100" s="36"/>
      <c r="N100" s="40">
        <f t="shared" si="155"/>
        <v>0.45458028244270626</v>
      </c>
      <c r="O100" s="40">
        <f t="shared" ref="O100" si="212">O99</f>
        <v>-8.2000000000000003E-2</v>
      </c>
      <c r="P100" s="40">
        <f t="shared" si="153"/>
        <v>0.93443238559577957</v>
      </c>
      <c r="Q100" s="40">
        <f t="shared" ref="Q100" si="213">Q99</f>
        <v>0.50700000000000001</v>
      </c>
      <c r="U100">
        <f t="shared" si="140"/>
        <v>9.0999999999999998E-2</v>
      </c>
      <c r="V100" s="19"/>
    </row>
    <row r="101" spans="1:22">
      <c r="A101">
        <v>1799</v>
      </c>
      <c r="B101" s="1">
        <v>6.8</v>
      </c>
      <c r="D101" s="1">
        <f t="shared" si="145"/>
        <v>25.536363636363635</v>
      </c>
      <c r="E101" s="11">
        <f t="shared" si="201"/>
        <v>59.51</v>
      </c>
      <c r="H101" s="43">
        <f t="shared" si="171"/>
        <v>1789</v>
      </c>
      <c r="I101" s="43">
        <f t="shared" si="172"/>
        <v>1789.5</v>
      </c>
      <c r="J101" s="53">
        <f t="shared" si="158"/>
        <v>89.9</v>
      </c>
      <c r="K101" s="16">
        <f t="shared" si="173"/>
        <v>73.972727272727269</v>
      </c>
      <c r="L101" s="53">
        <f t="shared" si="174"/>
        <v>15.927272727272737</v>
      </c>
      <c r="M101" s="36"/>
      <c r="N101" s="40">
        <f t="shared" si="155"/>
        <v>-0.11259939915339495</v>
      </c>
      <c r="O101" s="40">
        <f t="shared" ref="O101" si="214">O100</f>
        <v>-8.2000000000000003E-2</v>
      </c>
      <c r="P101" s="40">
        <f t="shared" si="153"/>
        <v>0.54891528365342057</v>
      </c>
      <c r="Q101" s="40">
        <f t="shared" ref="Q101" si="215">Q100</f>
        <v>0.50700000000000001</v>
      </c>
      <c r="U101">
        <f t="shared" si="140"/>
        <v>9.0999999999999998E-2</v>
      </c>
      <c r="V101" s="19"/>
    </row>
    <row r="102" spans="1:22">
      <c r="A102">
        <v>1800</v>
      </c>
      <c r="B102" s="1">
        <v>14.5</v>
      </c>
      <c r="D102" s="1">
        <f t="shared" si="145"/>
        <v>26.15454545454546</v>
      </c>
      <c r="E102" s="11">
        <f t="shared" si="201"/>
        <v>56.633333333333333</v>
      </c>
      <c r="H102" s="43">
        <f t="shared" si="171"/>
        <v>1790</v>
      </c>
      <c r="I102" s="43">
        <f t="shared" si="172"/>
        <v>1790.5</v>
      </c>
      <c r="J102" s="53">
        <f t="shared" si="158"/>
        <v>66.599999999999994</v>
      </c>
      <c r="K102" s="16">
        <f t="shared" si="173"/>
        <v>73.236363636363635</v>
      </c>
      <c r="L102" s="53">
        <f t="shared" si="174"/>
        <v>-6.6363636363636402</v>
      </c>
      <c r="M102" s="36"/>
      <c r="N102" s="40">
        <f t="shared" si="155"/>
        <v>-0.64236361297776834</v>
      </c>
      <c r="O102" s="40">
        <f t="shared" ref="O102" si="216">O101</f>
        <v>-8.2000000000000003E-2</v>
      </c>
      <c r="P102" s="40">
        <f t="shared" si="153"/>
        <v>-4.4515235025573079E-2</v>
      </c>
      <c r="Q102" s="40">
        <f t="shared" ref="Q102" si="217">Q101</f>
        <v>0.50700000000000001</v>
      </c>
      <c r="U102">
        <f t="shared" si="140"/>
        <v>9.0999999999999998E-2</v>
      </c>
      <c r="V102" s="19"/>
    </row>
    <row r="103" spans="1:22">
      <c r="A103">
        <v>1801</v>
      </c>
      <c r="B103" s="1">
        <v>34</v>
      </c>
      <c r="D103" s="1">
        <f t="shared" si="145"/>
        <v>25.618181818181824</v>
      </c>
      <c r="E103" s="11">
        <f t="shared" si="201"/>
        <v>55.04666666666666</v>
      </c>
      <c r="H103" s="43">
        <f t="shared" si="171"/>
        <v>1791</v>
      </c>
      <c r="I103" s="43">
        <f t="shared" si="172"/>
        <v>1791.5</v>
      </c>
      <c r="J103" s="53">
        <f t="shared" si="158"/>
        <v>60</v>
      </c>
      <c r="K103" s="16">
        <f t="shared" si="173"/>
        <v>66.281818181818167</v>
      </c>
      <c r="L103" s="53">
        <f t="shared" si="174"/>
        <v>-6.2818181818181671</v>
      </c>
      <c r="M103" s="36"/>
      <c r="N103" s="40">
        <f t="shared" si="155"/>
        <v>-0.95867788621802452</v>
      </c>
      <c r="O103" s="40">
        <f t="shared" ref="O103" si="218">O102</f>
        <v>-8.2000000000000003E-2</v>
      </c>
      <c r="P103" s="40">
        <f t="shared" si="153"/>
        <v>-0.62108465530446288</v>
      </c>
      <c r="Q103" s="40">
        <f t="shared" ref="Q103" si="219">Q102</f>
        <v>0.50700000000000001</v>
      </c>
      <c r="U103">
        <f t="shared" si="140"/>
        <v>9.0999999999999998E-2</v>
      </c>
      <c r="V103" s="19"/>
    </row>
    <row r="104" spans="1:22">
      <c r="A104">
        <v>1802</v>
      </c>
      <c r="B104" s="1">
        <v>45</v>
      </c>
      <c r="D104" s="1">
        <f t="shared" si="145"/>
        <v>25.772727272727277</v>
      </c>
      <c r="E104" s="11">
        <f t="shared" si="201"/>
        <v>54.33</v>
      </c>
      <c r="H104" s="43">
        <f t="shared" si="171"/>
        <v>1792</v>
      </c>
      <c r="I104" s="43">
        <f t="shared" si="172"/>
        <v>1792.5</v>
      </c>
      <c r="J104" s="53">
        <f t="shared" si="158"/>
        <v>46.9</v>
      </c>
      <c r="K104" s="16">
        <f t="shared" si="173"/>
        <v>54.654545454545449</v>
      </c>
      <c r="L104" s="53">
        <f t="shared" si="174"/>
        <v>-7.7545454545454504</v>
      </c>
      <c r="M104" s="36"/>
      <c r="N104" s="40">
        <f t="shared" si="155"/>
        <v>-0.95643467313993891</v>
      </c>
      <c r="O104" s="40">
        <f t="shared" ref="O104" si="220">O103</f>
        <v>-8.2000000000000003E-2</v>
      </c>
      <c r="P104" s="40">
        <f t="shared" si="153"/>
        <v>-0.96240496408551623</v>
      </c>
      <c r="Q104" s="40">
        <f t="shared" ref="Q104" si="221">Q103</f>
        <v>0.50700000000000001</v>
      </c>
      <c r="U104">
        <f t="shared" si="140"/>
        <v>9.0999999999999998E-2</v>
      </c>
      <c r="V104" s="19"/>
    </row>
    <row r="105" spans="1:22">
      <c r="A105">
        <v>1803</v>
      </c>
      <c r="B105" s="1">
        <v>43.1</v>
      </c>
      <c r="D105" s="1">
        <f t="shared" si="145"/>
        <v>25.627272727272736</v>
      </c>
      <c r="E105" s="11">
        <f t="shared" si="201"/>
        <v>54.606666666666662</v>
      </c>
      <c r="H105" s="43">
        <f t="shared" si="171"/>
        <v>1793</v>
      </c>
      <c r="I105" s="43">
        <f t="shared" si="172"/>
        <v>1793.5</v>
      </c>
      <c r="J105" s="53">
        <f t="shared" si="158"/>
        <v>41</v>
      </c>
      <c r="K105" s="16">
        <f t="shared" si="173"/>
        <v>43.372727272727275</v>
      </c>
      <c r="L105" s="53">
        <f t="shared" si="174"/>
        <v>-2.3727272727272748</v>
      </c>
      <c r="M105" s="36"/>
      <c r="N105" s="40">
        <f t="shared" si="155"/>
        <v>-0.63637936730031974</v>
      </c>
      <c r="O105" s="40">
        <f t="shared" ref="O105" si="222">O104</f>
        <v>-8.2000000000000003E-2</v>
      </c>
      <c r="P105" s="40">
        <f t="shared" si="153"/>
        <v>-0.93919378626718253</v>
      </c>
      <c r="Q105" s="40">
        <f t="shared" ref="Q105" si="223">Q104</f>
        <v>0.50700000000000001</v>
      </c>
      <c r="U105">
        <f t="shared" si="140"/>
        <v>9.0999999999999998E-2</v>
      </c>
      <c r="V105" s="19"/>
    </row>
    <row r="106" spans="1:22">
      <c r="A106">
        <v>1804</v>
      </c>
      <c r="B106" s="1">
        <v>47.5</v>
      </c>
      <c r="C106" s="4" t="s">
        <v>5</v>
      </c>
      <c r="D106" s="1">
        <f t="shared" si="145"/>
        <v>25.009090909090911</v>
      </c>
      <c r="E106" s="11">
        <f t="shared" si="201"/>
        <v>55.169999999999995</v>
      </c>
      <c r="H106" s="43">
        <f t="shared" si="171"/>
        <v>1794</v>
      </c>
      <c r="I106" s="43">
        <f t="shared" si="172"/>
        <v>1794.5</v>
      </c>
      <c r="J106" s="53">
        <f t="shared" si="158"/>
        <v>21.3</v>
      </c>
      <c r="K106" s="16">
        <f t="shared" si="173"/>
        <v>33.954545454545453</v>
      </c>
      <c r="L106" s="53">
        <f t="shared" si="174"/>
        <v>-12.654545454545453</v>
      </c>
      <c r="M106" s="36"/>
      <c r="N106" s="40">
        <f t="shared" si="155"/>
        <v>-0.10486261595706982</v>
      </c>
      <c r="O106" s="40">
        <f t="shared" ref="O106" si="224">O105</f>
        <v>-8.2000000000000003E-2</v>
      </c>
      <c r="P106" s="40">
        <f t="shared" si="153"/>
        <v>-0.56024285243231631</v>
      </c>
      <c r="Q106" s="40">
        <f t="shared" ref="Q106" si="225">Q105</f>
        <v>0.50700000000000001</v>
      </c>
      <c r="U106">
        <f t="shared" si="140"/>
        <v>9.0999999999999998E-2</v>
      </c>
      <c r="V106" s="19"/>
    </row>
    <row r="107" spans="1:22">
      <c r="A107">
        <v>1805</v>
      </c>
      <c r="B107" s="1">
        <v>42.2</v>
      </c>
      <c r="D107" s="1">
        <f t="shared" si="145"/>
        <v>23.818181818181817</v>
      </c>
      <c r="E107" s="11">
        <f t="shared" si="201"/>
        <v>56.343333333333334</v>
      </c>
      <c r="H107" s="43">
        <f t="shared" si="171"/>
        <v>1795</v>
      </c>
      <c r="I107" s="43">
        <f t="shared" si="172"/>
        <v>1795.5</v>
      </c>
      <c r="J107" s="53">
        <f t="shared" si="158"/>
        <v>16</v>
      </c>
      <c r="K107" s="16">
        <f t="shared" si="173"/>
        <v>28.872727272727275</v>
      </c>
      <c r="L107" s="53">
        <f t="shared" si="174"/>
        <v>-12.872727272727275</v>
      </c>
      <c r="M107" s="36"/>
      <c r="N107" s="40">
        <f t="shared" si="155"/>
        <v>0.46149876028915882</v>
      </c>
      <c r="O107" s="40">
        <f t="shared" ref="O107" si="226">O106</f>
        <v>-8.2000000000000003E-2</v>
      </c>
      <c r="P107" s="40">
        <f t="shared" si="153"/>
        <v>3.0912057353476335E-2</v>
      </c>
      <c r="Q107" s="40">
        <f t="shared" ref="Q107" si="227">Q106</f>
        <v>0.50700000000000001</v>
      </c>
      <c r="U107">
        <f t="shared" si="140"/>
        <v>9.0999999999999998E-2</v>
      </c>
      <c r="V107" s="19"/>
    </row>
    <row r="108" spans="1:22">
      <c r="A108">
        <v>1806</v>
      </c>
      <c r="B108" s="1">
        <v>28.1</v>
      </c>
      <c r="D108" s="1">
        <f t="shared" si="145"/>
        <v>21.181818181818183</v>
      </c>
      <c r="E108" s="11">
        <f t="shared" si="201"/>
        <v>56.62</v>
      </c>
      <c r="H108" s="43">
        <f t="shared" si="171"/>
        <v>1796</v>
      </c>
      <c r="I108" s="43">
        <f t="shared" si="172"/>
        <v>1796.5</v>
      </c>
      <c r="J108" s="53">
        <f t="shared" si="158"/>
        <v>6.4</v>
      </c>
      <c r="K108" s="16">
        <f t="shared" si="173"/>
        <v>26.90909090909091</v>
      </c>
      <c r="L108" s="53">
        <f t="shared" si="174"/>
        <v>-20.509090909090908</v>
      </c>
      <c r="M108" s="36"/>
      <c r="N108" s="40">
        <f t="shared" si="155"/>
        <v>0.87450947816493396</v>
      </c>
      <c r="O108" s="40">
        <f t="shared" ref="O108" si="228">O107</f>
        <v>-8.2000000000000003E-2</v>
      </c>
      <c r="P108" s="40">
        <f t="shared" si="153"/>
        <v>0.61035836354574213</v>
      </c>
      <c r="Q108" s="40">
        <f t="shared" ref="Q108" si="229">Q107</f>
        <v>0.50700000000000001</v>
      </c>
      <c r="U108">
        <f t="shared" si="140"/>
        <v>9.0999999999999998E-2</v>
      </c>
      <c r="V108" s="19"/>
    </row>
    <row r="109" spans="1:22">
      <c r="A109">
        <v>1807</v>
      </c>
      <c r="B109" s="1">
        <v>10.1</v>
      </c>
      <c r="D109" s="1">
        <f t="shared" si="145"/>
        <v>18.2</v>
      </c>
      <c r="E109" s="11">
        <f t="shared" si="201"/>
        <v>53.873333333333328</v>
      </c>
      <c r="H109" s="43">
        <f t="shared" si="171"/>
        <v>1797</v>
      </c>
      <c r="I109" s="43">
        <f t="shared" si="172"/>
        <v>1797.5</v>
      </c>
      <c r="J109" s="53">
        <f t="shared" si="158"/>
        <v>4.0999999999999996</v>
      </c>
      <c r="K109" s="16">
        <f t="shared" si="173"/>
        <v>25.372727272727275</v>
      </c>
      <c r="L109" s="53">
        <f t="shared" si="174"/>
        <v>-21.272727272727273</v>
      </c>
      <c r="M109" s="36"/>
      <c r="N109" s="40">
        <f t="shared" si="155"/>
        <v>0.99693089057046302</v>
      </c>
      <c r="O109" s="40">
        <f t="shared" ref="O109" si="230">O108</f>
        <v>-8.2000000000000003E-2</v>
      </c>
      <c r="P109" s="40">
        <f t="shared" si="153"/>
        <v>0.95861837090888835</v>
      </c>
      <c r="Q109" s="40">
        <f t="shared" ref="Q109" si="231">Q108</f>
        <v>0.50700000000000001</v>
      </c>
      <c r="U109">
        <f t="shared" si="140"/>
        <v>9.0999999999999998E-2</v>
      </c>
      <c r="V109" s="19"/>
    </row>
    <row r="110" spans="1:22">
      <c r="A110">
        <v>1808</v>
      </c>
      <c r="B110" s="1">
        <v>8.1</v>
      </c>
      <c r="D110" s="1">
        <f t="shared" si="145"/>
        <v>15.545454545454545</v>
      </c>
      <c r="E110" s="11">
        <f t="shared" si="201"/>
        <v>48.996666666666655</v>
      </c>
      <c r="H110" s="43">
        <f t="shared" si="171"/>
        <v>1798</v>
      </c>
      <c r="I110" s="43">
        <f t="shared" si="172"/>
        <v>1798.5</v>
      </c>
      <c r="J110" s="53">
        <f t="shared" si="158"/>
        <v>6.8</v>
      </c>
      <c r="K110" s="16">
        <f t="shared" si="173"/>
        <v>25.427272727272726</v>
      </c>
      <c r="L110" s="53">
        <f t="shared" si="174"/>
        <v>-18.627272727272725</v>
      </c>
      <c r="M110" s="36"/>
      <c r="N110" s="40">
        <f t="shared" si="155"/>
        <v>0.78808378922518429</v>
      </c>
      <c r="O110" s="40">
        <f t="shared" ref="O110" si="232">O109</f>
        <v>-8.2000000000000003E-2</v>
      </c>
      <c r="P110" s="40">
        <f t="shared" si="153"/>
        <v>0.94378114491460674</v>
      </c>
      <c r="Q110" s="40">
        <f t="shared" ref="Q110" si="233">Q109</f>
        <v>0.50700000000000001</v>
      </c>
      <c r="U110">
        <f t="shared" si="140"/>
        <v>9.0999999999999998E-2</v>
      </c>
      <c r="V110" s="19"/>
    </row>
    <row r="111" spans="1:22">
      <c r="A111">
        <v>1809</v>
      </c>
      <c r="B111" s="1">
        <v>2.5</v>
      </c>
      <c r="D111" s="1">
        <f t="shared" si="145"/>
        <v>14.445454545454545</v>
      </c>
      <c r="E111" s="11">
        <f t="shared" si="201"/>
        <v>44.883333333333319</v>
      </c>
      <c r="H111" s="43">
        <f t="shared" si="171"/>
        <v>1799</v>
      </c>
      <c r="I111" s="43">
        <f t="shared" si="172"/>
        <v>1799.5</v>
      </c>
      <c r="J111" s="53">
        <f t="shared" si="158"/>
        <v>14.5</v>
      </c>
      <c r="K111" s="16">
        <f t="shared" si="173"/>
        <v>25.536363636363635</v>
      </c>
      <c r="L111" s="53">
        <f t="shared" si="174"/>
        <v>-11.036363636363635</v>
      </c>
      <c r="M111" s="36"/>
      <c r="N111" s="40">
        <f t="shared" si="155"/>
        <v>0.31736563138334417</v>
      </c>
      <c r="O111" s="40">
        <f t="shared" ref="O111" si="234">O110</f>
        <v>-8.2000000000000003E-2</v>
      </c>
      <c r="P111" s="40">
        <f t="shared" si="153"/>
        <v>0.57146660259423343</v>
      </c>
      <c r="Q111" s="40">
        <f t="shared" ref="Q111" si="235">Q110</f>
        <v>0.50700000000000001</v>
      </c>
      <c r="U111">
        <f t="shared" si="140"/>
        <v>9.0999999999999998E-2</v>
      </c>
      <c r="V111" s="19"/>
    </row>
    <row r="112" spans="1:22">
      <c r="A112">
        <v>1810</v>
      </c>
      <c r="B112" s="1">
        <v>0</v>
      </c>
      <c r="C112" s="4" t="s">
        <v>3</v>
      </c>
      <c r="D112" s="1">
        <f t="shared" si="145"/>
        <v>14.772727272727273</v>
      </c>
      <c r="E112" s="11">
        <f t="shared" si="201"/>
        <v>42.056666666666651</v>
      </c>
      <c r="H112" s="43">
        <f t="shared" si="171"/>
        <v>1800</v>
      </c>
      <c r="I112" s="43">
        <f t="shared" si="172"/>
        <v>1800.5</v>
      </c>
      <c r="J112" s="53">
        <f t="shared" si="158"/>
        <v>34</v>
      </c>
      <c r="K112" s="16">
        <f t="shared" si="173"/>
        <v>26.15454545454546</v>
      </c>
      <c r="L112" s="53">
        <f t="shared" si="174"/>
        <v>7.8454545454545404</v>
      </c>
      <c r="M112" s="36"/>
      <c r="N112" s="40">
        <f t="shared" si="155"/>
        <v>-0.25880942624798808</v>
      </c>
      <c r="O112" s="40">
        <f t="shared" ref="O112" si="236">O111</f>
        <v>-8.2000000000000003E-2</v>
      </c>
      <c r="P112" s="40">
        <f t="shared" si="153"/>
        <v>-1.7303151367273464E-2</v>
      </c>
      <c r="Q112" s="40">
        <f t="shared" ref="Q112" si="237">Q111</f>
        <v>0.50700000000000001</v>
      </c>
      <c r="U112">
        <f t="shared" si="140"/>
        <v>9.0999999999999998E-2</v>
      </c>
      <c r="V112" s="19"/>
    </row>
    <row r="113" spans="1:22">
      <c r="A113">
        <v>1811</v>
      </c>
      <c r="B113" s="1">
        <v>1.4</v>
      </c>
      <c r="D113" s="1">
        <f t="shared" si="145"/>
        <v>15.954545454545451</v>
      </c>
      <c r="E113" s="11">
        <f t="shared" si="201"/>
        <v>39.833333333333329</v>
      </c>
      <c r="H113" s="43">
        <f t="shared" si="171"/>
        <v>1801</v>
      </c>
      <c r="I113" s="43">
        <f t="shared" si="172"/>
        <v>1801.5</v>
      </c>
      <c r="J113" s="53">
        <f t="shared" si="158"/>
        <v>45</v>
      </c>
      <c r="K113" s="16">
        <f t="shared" si="173"/>
        <v>25.618181818181824</v>
      </c>
      <c r="L113" s="53">
        <f t="shared" si="174"/>
        <v>19.381818181818176</v>
      </c>
      <c r="M113" s="36"/>
      <c r="N113" s="40">
        <f t="shared" si="155"/>
        <v>-0.74898512846882559</v>
      </c>
      <c r="O113" s="40">
        <f t="shared" ref="O113" si="238">O112</f>
        <v>-8.2000000000000003E-2</v>
      </c>
      <c r="P113" s="40">
        <f t="shared" si="153"/>
        <v>-0.59951896626344892</v>
      </c>
      <c r="Q113" s="40">
        <f t="shared" ref="Q113" si="239">Q112</f>
        <v>0.50700000000000001</v>
      </c>
      <c r="U113">
        <f t="shared" si="140"/>
        <v>9.0999999999999998E-2</v>
      </c>
      <c r="V113" s="19"/>
    </row>
    <row r="114" spans="1:22">
      <c r="A114">
        <v>1812</v>
      </c>
      <c r="B114" s="1">
        <v>5</v>
      </c>
      <c r="D114" s="1">
        <f t="shared" si="145"/>
        <v>17.772727272727273</v>
      </c>
      <c r="E114" s="11">
        <f t="shared" si="201"/>
        <v>38.716666666666661</v>
      </c>
      <c r="H114" s="43">
        <f t="shared" si="171"/>
        <v>1802</v>
      </c>
      <c r="I114" s="43">
        <f t="shared" si="172"/>
        <v>1802.5</v>
      </c>
      <c r="J114" s="53">
        <f t="shared" si="158"/>
        <v>43.1</v>
      </c>
      <c r="K114" s="16">
        <f t="shared" si="173"/>
        <v>25.772727272727277</v>
      </c>
      <c r="L114" s="53">
        <f t="shared" si="174"/>
        <v>17.327272727272724</v>
      </c>
      <c r="M114" s="36"/>
      <c r="N114" s="40">
        <f t="shared" si="155"/>
        <v>-0.99028180339084459</v>
      </c>
      <c r="O114" s="40">
        <f t="shared" ref="O114" si="240">O113</f>
        <v>-8.2000000000000003E-2</v>
      </c>
      <c r="P114" s="40">
        <f t="shared" si="153"/>
        <v>-0.95465413613800587</v>
      </c>
      <c r="Q114" s="40">
        <f t="shared" ref="Q114" si="241">Q113</f>
        <v>0.50700000000000001</v>
      </c>
      <c r="U114">
        <f t="shared" si="140"/>
        <v>9.0999999999999998E-2</v>
      </c>
      <c r="V114" s="19"/>
    </row>
    <row r="115" spans="1:22">
      <c r="A115">
        <v>1813</v>
      </c>
      <c r="B115" s="1">
        <v>12.2</v>
      </c>
      <c r="D115" s="1">
        <f t="shared" si="145"/>
        <v>19.209090909090911</v>
      </c>
      <c r="E115" s="11">
        <f t="shared" si="201"/>
        <v>38.36333333333333</v>
      </c>
      <c r="H115" s="43">
        <f t="shared" si="171"/>
        <v>1803</v>
      </c>
      <c r="I115" s="43">
        <f t="shared" si="172"/>
        <v>1803.5</v>
      </c>
      <c r="J115" s="53">
        <f t="shared" si="158"/>
        <v>47.5</v>
      </c>
      <c r="K115" s="16">
        <f t="shared" si="173"/>
        <v>25.627272727272736</v>
      </c>
      <c r="L115" s="53">
        <f t="shared" si="174"/>
        <v>21.872727272727264</v>
      </c>
      <c r="M115" s="36"/>
      <c r="N115" s="40">
        <f t="shared" si="155"/>
        <v>-0.90251937872366594</v>
      </c>
      <c r="O115" s="40">
        <f t="shared" ref="O115" si="242">O114</f>
        <v>-8.2000000000000003E-2</v>
      </c>
      <c r="P115" s="40">
        <f t="shared" si="153"/>
        <v>-0.94819361145448233</v>
      </c>
      <c r="Q115" s="40">
        <f t="shared" ref="Q115" si="243">Q114</f>
        <v>0.50700000000000001</v>
      </c>
      <c r="U115">
        <f t="shared" si="140"/>
        <v>9.0999999999999998E-2</v>
      </c>
      <c r="V115" s="19"/>
    </row>
    <row r="116" spans="1:22">
      <c r="A116">
        <v>1814</v>
      </c>
      <c r="B116" s="1">
        <v>13.9</v>
      </c>
      <c r="D116" s="1">
        <f t="shared" si="145"/>
        <v>20.400000000000002</v>
      </c>
      <c r="E116" s="11">
        <f t="shared" si="201"/>
        <v>38.486666666666665</v>
      </c>
      <c r="H116" s="43">
        <f t="shared" si="171"/>
        <v>1804</v>
      </c>
      <c r="I116" s="43">
        <f t="shared" si="172"/>
        <v>1804.5</v>
      </c>
      <c r="J116" s="53">
        <f t="shared" si="158"/>
        <v>42.2</v>
      </c>
      <c r="K116" s="16">
        <f t="shared" si="173"/>
        <v>25.009090909090911</v>
      </c>
      <c r="L116" s="53">
        <f t="shared" si="174"/>
        <v>17.190909090909091</v>
      </c>
      <c r="M116" s="36"/>
      <c r="N116" s="40">
        <f t="shared" si="155"/>
        <v>-0.51486028514092852</v>
      </c>
      <c r="O116" s="40">
        <f t="shared" ref="O116" si="244">O115</f>
        <v>-8.2000000000000003E-2</v>
      </c>
      <c r="P116" s="40">
        <f t="shared" si="153"/>
        <v>-0.58258445426573724</v>
      </c>
      <c r="Q116" s="40">
        <f t="shared" ref="Q116" si="245">Q115</f>
        <v>0.50700000000000001</v>
      </c>
      <c r="U116">
        <f t="shared" si="140"/>
        <v>9.0999999999999998E-2</v>
      </c>
      <c r="V116" s="19"/>
    </row>
    <row r="117" spans="1:22">
      <c r="A117">
        <v>1815</v>
      </c>
      <c r="B117" s="1">
        <v>35.4</v>
      </c>
      <c r="D117" s="1">
        <f t="shared" si="145"/>
        <v>21</v>
      </c>
      <c r="E117" s="11">
        <f t="shared" si="201"/>
        <v>38.86333333333333</v>
      </c>
      <c r="H117" s="43">
        <f t="shared" si="171"/>
        <v>1805</v>
      </c>
      <c r="I117" s="43">
        <f t="shared" si="172"/>
        <v>1805.5</v>
      </c>
      <c r="J117" s="53">
        <f t="shared" si="158"/>
        <v>28.1</v>
      </c>
      <c r="K117" s="16">
        <f t="shared" si="173"/>
        <v>23.818181818181817</v>
      </c>
      <c r="L117" s="53">
        <f t="shared" si="174"/>
        <v>4.2818181818181849</v>
      </c>
      <c r="M117" s="36"/>
      <c r="N117" s="40">
        <f t="shared" si="155"/>
        <v>4.3880879487225528E-2</v>
      </c>
      <c r="O117" s="40">
        <f t="shared" ref="O117" si="246">O116</f>
        <v>-8.2000000000000003E-2</v>
      </c>
      <c r="P117" s="40">
        <f t="shared" si="153"/>
        <v>3.6910389336300875E-3</v>
      </c>
      <c r="Q117" s="40">
        <f t="shared" ref="Q117" si="247">Q116</f>
        <v>0.50700000000000001</v>
      </c>
      <c r="U117">
        <f t="shared" si="140"/>
        <v>9.0999999999999998E-2</v>
      </c>
      <c r="V117" s="19"/>
    </row>
    <row r="118" spans="1:22">
      <c r="A118">
        <v>1816</v>
      </c>
      <c r="B118" s="1">
        <v>45.8</v>
      </c>
      <c r="C118" s="4" t="s">
        <v>5</v>
      </c>
      <c r="D118" s="1">
        <f t="shared" si="145"/>
        <v>21.236363636363635</v>
      </c>
      <c r="E118" s="11">
        <f t="shared" si="201"/>
        <v>37.626666666666672</v>
      </c>
      <c r="H118" s="43">
        <f t="shared" si="171"/>
        <v>1806</v>
      </c>
      <c r="I118" s="43">
        <f t="shared" si="172"/>
        <v>1806.5</v>
      </c>
      <c r="J118" s="53">
        <f t="shared" si="158"/>
        <v>10.1</v>
      </c>
      <c r="K118" s="16">
        <f t="shared" si="173"/>
        <v>21.181818181818183</v>
      </c>
      <c r="L118" s="53">
        <f t="shared" si="174"/>
        <v>-11.081818181818184</v>
      </c>
      <c r="M118" s="36"/>
      <c r="N118" s="40">
        <f t="shared" si="155"/>
        <v>0.58804093937953017</v>
      </c>
      <c r="O118" s="40">
        <f t="shared" ref="O118" si="248">O117</f>
        <v>-8.2000000000000003E-2</v>
      </c>
      <c r="P118" s="40">
        <f t="shared" si="153"/>
        <v>0.58856847210651897</v>
      </c>
      <c r="Q118" s="40">
        <f t="shared" ref="Q118" si="249">Q117</f>
        <v>0.50700000000000001</v>
      </c>
      <c r="U118">
        <f t="shared" si="140"/>
        <v>9.0999999999999998E-2</v>
      </c>
      <c r="V118" s="19"/>
    </row>
    <row r="119" spans="1:22">
      <c r="A119">
        <v>1817</v>
      </c>
      <c r="B119" s="1">
        <v>41.1</v>
      </c>
      <c r="D119" s="1">
        <f t="shared" si="145"/>
        <v>20.945454545454545</v>
      </c>
      <c r="E119" s="11">
        <f t="shared" si="201"/>
        <v>34.596666666666664</v>
      </c>
      <c r="H119" s="43">
        <f t="shared" si="171"/>
        <v>1807</v>
      </c>
      <c r="I119" s="43">
        <f t="shared" si="172"/>
        <v>1807.5</v>
      </c>
      <c r="J119" s="53">
        <f t="shared" si="158"/>
        <v>8.1</v>
      </c>
      <c r="K119" s="16">
        <f t="shared" si="173"/>
        <v>18.2</v>
      </c>
      <c r="L119" s="53">
        <f t="shared" si="174"/>
        <v>-10.1</v>
      </c>
      <c r="M119" s="36"/>
      <c r="N119" s="40">
        <f t="shared" si="155"/>
        <v>0.93680184988704862</v>
      </c>
      <c r="O119" s="40">
        <f t="shared" ref="O119" si="250">O118</f>
        <v>-8.2000000000000003E-2</v>
      </c>
      <c r="P119" s="40">
        <f t="shared" si="153"/>
        <v>0.95051299438530057</v>
      </c>
      <c r="Q119" s="40">
        <f t="shared" ref="Q119" si="251">Q118</f>
        <v>0.50700000000000001</v>
      </c>
      <c r="U119">
        <f t="shared" si="140"/>
        <v>9.0999999999999998E-2</v>
      </c>
      <c r="V119" s="19"/>
    </row>
    <row r="120" spans="1:22">
      <c r="A120">
        <v>1818</v>
      </c>
      <c r="B120" s="1">
        <v>30.1</v>
      </c>
      <c r="D120" s="1">
        <f t="shared" si="145"/>
        <v>20.609090909090909</v>
      </c>
      <c r="E120" s="11">
        <f t="shared" si="201"/>
        <v>31.236666666666672</v>
      </c>
      <c r="H120" s="43">
        <f t="shared" si="171"/>
        <v>1808</v>
      </c>
      <c r="I120" s="43">
        <f t="shared" si="172"/>
        <v>1808.5</v>
      </c>
      <c r="J120" s="53">
        <f t="shared" si="158"/>
        <v>2.5</v>
      </c>
      <c r="K120" s="16">
        <f t="shared" si="173"/>
        <v>15.545454545454545</v>
      </c>
      <c r="L120" s="53">
        <f t="shared" si="174"/>
        <v>-13.045454545454545</v>
      </c>
      <c r="M120" s="36"/>
      <c r="N120" s="40">
        <f t="shared" si="155"/>
        <v>0.97427442594089742</v>
      </c>
      <c r="O120" s="40">
        <f t="shared" ref="O120" si="252">O119</f>
        <v>-8.2000000000000003E-2</v>
      </c>
      <c r="P120" s="40">
        <f t="shared" si="153"/>
        <v>0.95243036821254301</v>
      </c>
      <c r="Q120" s="40">
        <f t="shared" ref="Q120" si="253">Q119</f>
        <v>0.50700000000000001</v>
      </c>
      <c r="U120">
        <f t="shared" si="140"/>
        <v>9.0999999999999998E-2</v>
      </c>
      <c r="V120" s="19"/>
    </row>
    <row r="121" spans="1:22">
      <c r="A121">
        <v>1819</v>
      </c>
      <c r="B121" s="1">
        <v>23.9</v>
      </c>
      <c r="D121" s="1">
        <f t="shared" si="145"/>
        <v>20.854545454545452</v>
      </c>
      <c r="E121" s="11">
        <f t="shared" si="201"/>
        <v>28.096666666666671</v>
      </c>
      <c r="H121" s="43">
        <f t="shared" si="171"/>
        <v>1809</v>
      </c>
      <c r="I121" s="43">
        <f t="shared" si="172"/>
        <v>1809.5</v>
      </c>
      <c r="J121" s="53">
        <f t="shared" si="158"/>
        <v>0</v>
      </c>
      <c r="K121" s="16">
        <f t="shared" si="173"/>
        <v>14.445454545454545</v>
      </c>
      <c r="L121" s="53">
        <f t="shared" si="174"/>
        <v>-14.445454545454545</v>
      </c>
      <c r="M121" s="36"/>
      <c r="N121" s="40">
        <f t="shared" si="155"/>
        <v>0.68800696733478517</v>
      </c>
      <c r="O121" s="40">
        <f t="shared" ref="O121" si="254">O120</f>
        <v>-8.2000000000000003E-2</v>
      </c>
      <c r="P121" s="40">
        <f t="shared" si="153"/>
        <v>0.59359434719749171</v>
      </c>
      <c r="Q121" s="40">
        <f t="shared" ref="Q121" si="255">Q120</f>
        <v>0.50700000000000001</v>
      </c>
      <c r="U121">
        <f t="shared" si="140"/>
        <v>9.0999999999999998E-2</v>
      </c>
      <c r="V121" s="19"/>
    </row>
    <row r="122" spans="1:22">
      <c r="A122">
        <v>1820</v>
      </c>
      <c r="B122" s="1">
        <v>15.6</v>
      </c>
      <c r="D122" s="1">
        <f t="shared" si="145"/>
        <v>20.936363636363637</v>
      </c>
      <c r="E122" s="11">
        <f t="shared" si="201"/>
        <v>25.62</v>
      </c>
      <c r="H122" s="43">
        <f t="shared" si="171"/>
        <v>1810</v>
      </c>
      <c r="I122" s="43">
        <f t="shared" si="172"/>
        <v>1810.5</v>
      </c>
      <c r="J122" s="53">
        <f t="shared" si="158"/>
        <v>1.4</v>
      </c>
      <c r="K122" s="16">
        <f t="shared" si="173"/>
        <v>14.772727272727273</v>
      </c>
      <c r="L122" s="53">
        <f t="shared" si="174"/>
        <v>-13.372727272727273</v>
      </c>
      <c r="M122" s="36"/>
      <c r="N122" s="40">
        <f t="shared" si="155"/>
        <v>0.17312281355456974</v>
      </c>
      <c r="O122" s="40">
        <f t="shared" ref="O122" si="256">O121</f>
        <v>-8.2000000000000003E-2</v>
      </c>
      <c r="P122" s="40">
        <f t="shared" si="153"/>
        <v>9.9217574865302811E-3</v>
      </c>
      <c r="Q122" s="40">
        <f t="shared" ref="Q122" si="257">Q121</f>
        <v>0.50700000000000001</v>
      </c>
      <c r="U122">
        <f t="shared" si="140"/>
        <v>9.0999999999999998E-2</v>
      </c>
      <c r="V122" s="19"/>
    </row>
    <row r="123" spans="1:22">
      <c r="A123">
        <v>1821</v>
      </c>
      <c r="B123" s="1">
        <v>6.6</v>
      </c>
      <c r="D123" s="1">
        <f t="shared" si="145"/>
        <v>21.281818181818178</v>
      </c>
      <c r="E123" s="11">
        <f t="shared" si="201"/>
        <v>23.62</v>
      </c>
      <c r="H123" s="43">
        <f t="shared" si="171"/>
        <v>1811</v>
      </c>
      <c r="I123" s="43">
        <f t="shared" si="172"/>
        <v>1811.5</v>
      </c>
      <c r="J123" s="53">
        <f t="shared" si="158"/>
        <v>5</v>
      </c>
      <c r="K123" s="16">
        <f t="shared" si="173"/>
        <v>15.954545454545451</v>
      </c>
      <c r="L123" s="53">
        <f t="shared" si="174"/>
        <v>-10.954545454545451</v>
      </c>
      <c r="M123" s="36"/>
      <c r="N123" s="40">
        <f t="shared" si="155"/>
        <v>-0.39928803308374011</v>
      </c>
      <c r="O123" s="40">
        <f t="shared" ref="O123" si="258">O122</f>
        <v>-8.2000000000000003E-2</v>
      </c>
      <c r="P123" s="40">
        <f t="shared" si="153"/>
        <v>-0.57750891031134388</v>
      </c>
      <c r="Q123" s="40">
        <f t="shared" ref="Q123" si="259">Q122</f>
        <v>0.50700000000000001</v>
      </c>
      <c r="U123">
        <f t="shared" si="140"/>
        <v>9.0999999999999998E-2</v>
      </c>
      <c r="V123" s="19"/>
    </row>
    <row r="124" spans="1:22">
      <c r="A124">
        <v>1822</v>
      </c>
      <c r="B124" s="1">
        <v>4</v>
      </c>
      <c r="D124" s="1">
        <f t="shared" si="145"/>
        <v>23.381818181818179</v>
      </c>
      <c r="E124" s="11">
        <f t="shared" si="201"/>
        <v>21.753333333333334</v>
      </c>
      <c r="H124" s="43">
        <f t="shared" si="171"/>
        <v>1812</v>
      </c>
      <c r="I124" s="43">
        <f t="shared" si="172"/>
        <v>1812.5</v>
      </c>
      <c r="J124" s="53">
        <f t="shared" si="158"/>
        <v>12.2</v>
      </c>
      <c r="K124" s="16">
        <f t="shared" si="173"/>
        <v>17.772727272727273</v>
      </c>
      <c r="L124" s="53">
        <f t="shared" si="174"/>
        <v>-5.5727272727272741</v>
      </c>
      <c r="M124" s="36"/>
      <c r="N124" s="40">
        <f t="shared" si="155"/>
        <v>-0.83902012081383759</v>
      </c>
      <c r="O124" s="40">
        <f t="shared" ref="O124" si="260">O123</f>
        <v>-8.2000000000000003E-2</v>
      </c>
      <c r="P124" s="40">
        <f t="shared" si="153"/>
        <v>-0.94619571304587136</v>
      </c>
      <c r="Q124" s="40">
        <f t="shared" ref="Q124" si="261">Q123</f>
        <v>0.50700000000000001</v>
      </c>
      <c r="U124">
        <f t="shared" si="140"/>
        <v>9.0999999999999998E-2</v>
      </c>
      <c r="V124" s="19"/>
    </row>
    <row r="125" spans="1:22">
      <c r="A125">
        <v>1823</v>
      </c>
      <c r="B125" s="1">
        <v>1.8</v>
      </c>
      <c r="C125" s="4" t="s">
        <v>3</v>
      </c>
      <c r="D125" s="1">
        <f t="shared" si="145"/>
        <v>26.736363636363638</v>
      </c>
      <c r="E125" s="11">
        <f t="shared" si="201"/>
        <v>20.25</v>
      </c>
      <c r="H125" s="43">
        <f t="shared" si="171"/>
        <v>1813</v>
      </c>
      <c r="I125" s="43">
        <f t="shared" si="172"/>
        <v>1813.5</v>
      </c>
      <c r="J125" s="53">
        <f t="shared" si="158"/>
        <v>13.9</v>
      </c>
      <c r="K125" s="16">
        <f t="shared" si="173"/>
        <v>19.209090909090911</v>
      </c>
      <c r="L125" s="53">
        <f t="shared" si="174"/>
        <v>-5.3090909090909104</v>
      </c>
      <c r="M125" s="36"/>
      <c r="N125" s="40">
        <f t="shared" si="155"/>
        <v>-0.99995560282337181</v>
      </c>
      <c r="O125" s="40">
        <f t="shared" ref="O125" si="262">O124</f>
        <v>-8.2000000000000003E-2</v>
      </c>
      <c r="P125" s="40">
        <f t="shared" si="153"/>
        <v>-0.95649063007527058</v>
      </c>
      <c r="Q125" s="40">
        <f t="shared" ref="Q125" si="263">Q124</f>
        <v>0.50700000000000001</v>
      </c>
      <c r="U125">
        <f t="shared" si="140"/>
        <v>9.0999999999999998E-2</v>
      </c>
      <c r="V125" s="19"/>
    </row>
    <row r="126" spans="1:22">
      <c r="A126">
        <v>1824</v>
      </c>
      <c r="B126" s="1">
        <v>8.5</v>
      </c>
      <c r="D126" s="1">
        <f t="shared" si="145"/>
        <v>31.009090909090911</v>
      </c>
      <c r="E126" s="11">
        <f t="shared" si="201"/>
        <v>19.166666666666668</v>
      </c>
      <c r="H126" s="43">
        <f t="shared" si="171"/>
        <v>1814</v>
      </c>
      <c r="I126" s="43">
        <f t="shared" si="172"/>
        <v>1814.5</v>
      </c>
      <c r="J126" s="53">
        <f t="shared" si="158"/>
        <v>35.4</v>
      </c>
      <c r="K126" s="16">
        <f t="shared" si="173"/>
        <v>20.400000000000002</v>
      </c>
      <c r="L126" s="53">
        <f t="shared" si="174"/>
        <v>14.999999999999996</v>
      </c>
      <c r="M126" s="36"/>
      <c r="N126" s="40">
        <f t="shared" si="155"/>
        <v>-0.8286174944593977</v>
      </c>
      <c r="O126" s="40">
        <f t="shared" ref="O126" si="264">O125</f>
        <v>-8.2000000000000003E-2</v>
      </c>
      <c r="P126" s="40">
        <f t="shared" si="153"/>
        <v>-0.60449424114591654</v>
      </c>
      <c r="Q126" s="40">
        <f t="shared" ref="Q126" si="265">Q125</f>
        <v>0.50700000000000001</v>
      </c>
      <c r="U126">
        <f t="shared" si="140"/>
        <v>9.0999999999999998E-2</v>
      </c>
      <c r="V126" s="19"/>
    </row>
    <row r="127" spans="1:22">
      <c r="A127">
        <v>1825</v>
      </c>
      <c r="B127" s="1">
        <v>16.600000000000001</v>
      </c>
      <c r="D127" s="1">
        <f t="shared" si="145"/>
        <v>33.936363636363637</v>
      </c>
      <c r="E127" s="11">
        <f t="shared" si="201"/>
        <v>19.010000000000002</v>
      </c>
      <c r="H127" s="43">
        <f t="shared" si="171"/>
        <v>1815</v>
      </c>
      <c r="I127" s="43">
        <f t="shared" si="172"/>
        <v>1815.5</v>
      </c>
      <c r="J127" s="53">
        <f t="shared" si="158"/>
        <v>45.8</v>
      </c>
      <c r="K127" s="16">
        <f t="shared" si="173"/>
        <v>21</v>
      </c>
      <c r="L127" s="53">
        <f t="shared" si="174"/>
        <v>24.799999999999997</v>
      </c>
      <c r="M127" s="36"/>
      <c r="N127" s="40">
        <f t="shared" si="155"/>
        <v>-0.3819394518494183</v>
      </c>
      <c r="O127" s="40">
        <f t="shared" ref="O127" si="266">O126</f>
        <v>-8.2000000000000003E-2</v>
      </c>
      <c r="P127" s="40">
        <f t="shared" si="153"/>
        <v>-2.3532715305534562E-2</v>
      </c>
      <c r="Q127" s="40">
        <f t="shared" ref="Q127" si="267">Q126</f>
        <v>0.50700000000000001</v>
      </c>
      <c r="U127">
        <f t="shared" si="140"/>
        <v>9.0999999999999998E-2</v>
      </c>
      <c r="V127" s="19"/>
    </row>
    <row r="128" spans="1:22">
      <c r="A128">
        <v>1826</v>
      </c>
      <c r="B128" s="1">
        <v>36.299999999999997</v>
      </c>
      <c r="D128" s="1">
        <f t="shared" si="145"/>
        <v>35.836363636363636</v>
      </c>
      <c r="E128" s="11">
        <f t="shared" si="201"/>
        <v>19.686666666666667</v>
      </c>
      <c r="H128" s="43">
        <f t="shared" si="171"/>
        <v>1816</v>
      </c>
      <c r="I128" s="43">
        <f t="shared" si="172"/>
        <v>1816.5</v>
      </c>
      <c r="J128" s="53">
        <f t="shared" si="158"/>
        <v>41.1</v>
      </c>
      <c r="K128" s="16">
        <f t="shared" si="173"/>
        <v>21.236363636363635</v>
      </c>
      <c r="L128" s="53">
        <f t="shared" si="174"/>
        <v>19.863636363636367</v>
      </c>
      <c r="M128" s="36"/>
      <c r="N128" s="40">
        <f t="shared" si="155"/>
        <v>0.19165261835636482</v>
      </c>
      <c r="O128" s="40">
        <f t="shared" ref="O128" si="268">O127</f>
        <v>-8.2000000000000003E-2</v>
      </c>
      <c r="P128" s="40">
        <f t="shared" si="153"/>
        <v>0.56634233032555015</v>
      </c>
      <c r="Q128" s="40">
        <f t="shared" ref="Q128" si="269">Q127</f>
        <v>0.50700000000000001</v>
      </c>
      <c r="U128">
        <f t="shared" si="140"/>
        <v>9.0999999999999998E-2</v>
      </c>
      <c r="V128" s="19"/>
    </row>
    <row r="129" spans="1:22">
      <c r="A129">
        <v>1827</v>
      </c>
      <c r="B129" s="1">
        <v>49.6</v>
      </c>
      <c r="D129" s="1">
        <f t="shared" si="145"/>
        <v>36.245454545454542</v>
      </c>
      <c r="E129" s="11">
        <f t="shared" si="201"/>
        <v>21.126666666666665</v>
      </c>
      <c r="H129" s="43">
        <f t="shared" si="171"/>
        <v>1817</v>
      </c>
      <c r="I129" s="43">
        <f t="shared" si="172"/>
        <v>1817.5</v>
      </c>
      <c r="J129" s="53">
        <f t="shared" si="158"/>
        <v>30.1</v>
      </c>
      <c r="K129" s="16">
        <f t="shared" si="173"/>
        <v>20.945454545454545</v>
      </c>
      <c r="L129" s="53">
        <f t="shared" si="174"/>
        <v>9.1545454545454561</v>
      </c>
      <c r="M129" s="36"/>
      <c r="N129" s="40">
        <f t="shared" si="155"/>
        <v>0.70156075756965208</v>
      </c>
      <c r="O129" s="40">
        <f t="shared" ref="O129" si="270">O128</f>
        <v>-8.2000000000000003E-2</v>
      </c>
      <c r="P129" s="40">
        <f t="shared" si="153"/>
        <v>0.9417030921552132</v>
      </c>
      <c r="Q129" s="40">
        <f t="shared" ref="Q129" si="271">Q128</f>
        <v>0.50700000000000001</v>
      </c>
      <c r="U129">
        <f t="shared" si="140"/>
        <v>9.0999999999999998E-2</v>
      </c>
      <c r="V129" s="19"/>
    </row>
    <row r="130" spans="1:22">
      <c r="A130">
        <v>1828</v>
      </c>
      <c r="B130" s="1">
        <v>64.2</v>
      </c>
      <c r="D130" s="1">
        <f t="shared" si="145"/>
        <v>37.281818181818181</v>
      </c>
      <c r="E130" s="11">
        <f t="shared" si="201"/>
        <v>23.130000000000003</v>
      </c>
      <c r="H130" s="43">
        <f t="shared" si="171"/>
        <v>1818</v>
      </c>
      <c r="I130" s="43">
        <f t="shared" si="172"/>
        <v>1818.5</v>
      </c>
      <c r="J130" s="53">
        <f t="shared" si="158"/>
        <v>23.9</v>
      </c>
      <c r="K130" s="16">
        <f t="shared" si="173"/>
        <v>20.609090909090909</v>
      </c>
      <c r="L130" s="53">
        <f t="shared" si="174"/>
        <v>3.2909090909090892</v>
      </c>
      <c r="M130" s="36"/>
      <c r="N130" s="40">
        <f t="shared" si="155"/>
        <v>0.97834843510981084</v>
      </c>
      <c r="O130" s="40">
        <f t="shared" ref="O130" si="272">O129</f>
        <v>-8.2000000000000003E-2</v>
      </c>
      <c r="P130" s="40">
        <f t="shared" si="153"/>
        <v>0.96037364463545472</v>
      </c>
      <c r="Q130" s="40">
        <f t="shared" ref="Q130" si="273">Q129</f>
        <v>0.50700000000000001</v>
      </c>
      <c r="U130">
        <f t="shared" si="140"/>
        <v>9.0999999999999998E-2</v>
      </c>
      <c r="V130" s="19"/>
    </row>
    <row r="131" spans="1:22">
      <c r="A131">
        <v>1829</v>
      </c>
      <c r="B131" s="1">
        <v>67</v>
      </c>
      <c r="D131" s="1">
        <f t="shared" si="145"/>
        <v>41.68181818181818</v>
      </c>
      <c r="E131" s="11">
        <f t="shared" si="201"/>
        <v>25.13666666666667</v>
      </c>
      <c r="H131" s="43">
        <f t="shared" si="171"/>
        <v>1819</v>
      </c>
      <c r="I131" s="43">
        <f t="shared" si="172"/>
        <v>1819.5</v>
      </c>
      <c r="J131" s="53">
        <f t="shared" si="158"/>
        <v>15.6</v>
      </c>
      <c r="K131" s="16">
        <f t="shared" si="173"/>
        <v>20.854545454545452</v>
      </c>
      <c r="L131" s="53">
        <f t="shared" si="174"/>
        <v>-5.2545454545454522</v>
      </c>
      <c r="M131" s="36"/>
      <c r="N131" s="40">
        <f t="shared" si="155"/>
        <v>0.93004233223375488</v>
      </c>
      <c r="O131" s="40">
        <f t="shared" ref="O131" si="274">O130</f>
        <v>-8.2000000000000003E-2</v>
      </c>
      <c r="P131" s="40">
        <f t="shared" si="153"/>
        <v>0.61528211625143736</v>
      </c>
      <c r="Q131" s="40">
        <f t="shared" ref="Q131" si="275">Q130</f>
        <v>0.50700000000000001</v>
      </c>
      <c r="U131">
        <f t="shared" si="140"/>
        <v>9.0999999999999998E-2</v>
      </c>
      <c r="V131" s="19"/>
    </row>
    <row r="132" spans="1:22">
      <c r="A132">
        <v>1830</v>
      </c>
      <c r="B132" s="1">
        <v>70.900000000000006</v>
      </c>
      <c r="C132" s="4" t="s">
        <v>5</v>
      </c>
      <c r="D132" s="1">
        <f t="shared" si="145"/>
        <v>51.218181818181819</v>
      </c>
      <c r="E132" s="11">
        <f t="shared" si="201"/>
        <v>27.016666666666666</v>
      </c>
      <c r="H132" s="43">
        <f t="shared" si="171"/>
        <v>1820</v>
      </c>
      <c r="I132" s="43">
        <f t="shared" si="172"/>
        <v>1820.5</v>
      </c>
      <c r="J132" s="53">
        <f t="shared" si="158"/>
        <v>6.6</v>
      </c>
      <c r="K132" s="16">
        <f t="shared" si="173"/>
        <v>20.936363636363637</v>
      </c>
      <c r="L132" s="53">
        <f t="shared" si="174"/>
        <v>-14.336363636363638</v>
      </c>
      <c r="M132" s="36"/>
      <c r="N132" s="40">
        <f t="shared" si="155"/>
        <v>0.57269400382476809</v>
      </c>
      <c r="O132" s="40">
        <f t="shared" ref="O132" si="276">O131</f>
        <v>-8.2000000000000003E-2</v>
      </c>
      <c r="P132" s="40">
        <f t="shared" si="153"/>
        <v>3.7139312276506159E-2</v>
      </c>
      <c r="Q132" s="40">
        <f t="shared" ref="Q132" si="277">Q131</f>
        <v>0.50700000000000001</v>
      </c>
      <c r="U132">
        <f t="shared" ref="U132:U195" si="278">U131</f>
        <v>9.0999999999999998E-2</v>
      </c>
      <c r="V132" s="19"/>
    </row>
    <row r="133" spans="1:22">
      <c r="A133">
        <v>1831</v>
      </c>
      <c r="B133" s="1">
        <v>47.8</v>
      </c>
      <c r="D133" s="1">
        <f t="shared" si="145"/>
        <v>60.490909090909078</v>
      </c>
      <c r="E133" s="11">
        <f t="shared" si="201"/>
        <v>27.47666666666667</v>
      </c>
      <c r="H133" s="43">
        <f t="shared" si="171"/>
        <v>1821</v>
      </c>
      <c r="I133" s="43">
        <f t="shared" si="172"/>
        <v>1821.5</v>
      </c>
      <c r="J133" s="53">
        <f t="shared" si="158"/>
        <v>4</v>
      </c>
      <c r="K133" s="16">
        <f t="shared" si="173"/>
        <v>21.281818181818178</v>
      </c>
      <c r="L133" s="53">
        <f t="shared" si="174"/>
        <v>-17.281818181818178</v>
      </c>
      <c r="M133" s="36"/>
      <c r="N133" s="40">
        <f t="shared" si="155"/>
        <v>2.5046133817199397E-2</v>
      </c>
      <c r="O133" s="40">
        <f t="shared" ref="O133" si="279">O132</f>
        <v>-8.2000000000000003E-2</v>
      </c>
      <c r="P133" s="40">
        <f t="shared" si="153"/>
        <v>-0.55507080142837661</v>
      </c>
      <c r="Q133" s="40">
        <f t="shared" ref="Q133" si="280">Q132</f>
        <v>0.50700000000000001</v>
      </c>
      <c r="U133">
        <f t="shared" si="278"/>
        <v>9.0999999999999998E-2</v>
      </c>
      <c r="V133" s="19"/>
    </row>
    <row r="134" spans="1:22">
      <c r="A134">
        <v>1832</v>
      </c>
      <c r="B134" s="1">
        <v>27.5</v>
      </c>
      <c r="D134" s="1">
        <f t="shared" si="145"/>
        <v>65.36363636363636</v>
      </c>
      <c r="E134" s="11">
        <f t="shared" si="201"/>
        <v>26.893333333333334</v>
      </c>
      <c r="H134" s="43">
        <f t="shared" si="171"/>
        <v>1822</v>
      </c>
      <c r="I134" s="43">
        <f t="shared" si="172"/>
        <v>1822.5</v>
      </c>
      <c r="J134" s="53">
        <f t="shared" si="158"/>
        <v>1.8</v>
      </c>
      <c r="K134" s="16">
        <f t="shared" si="173"/>
        <v>23.381818181818179</v>
      </c>
      <c r="L134" s="53">
        <f t="shared" si="174"/>
        <v>-21.581818181818178</v>
      </c>
      <c r="M134" s="36"/>
      <c r="N134" s="40">
        <f t="shared" si="155"/>
        <v>-0.53092427449598822</v>
      </c>
      <c r="O134" s="40">
        <f t="shared" ref="O134" si="281">O133</f>
        <v>-8.2000000000000003E-2</v>
      </c>
      <c r="P134" s="40">
        <f t="shared" si="153"/>
        <v>-0.93703596424103408</v>
      </c>
      <c r="Q134" s="40">
        <f t="shared" ref="Q134" si="282">Q133</f>
        <v>0.50700000000000001</v>
      </c>
      <c r="U134">
        <f t="shared" si="278"/>
        <v>9.0999999999999998E-2</v>
      </c>
      <c r="V134" s="19"/>
    </row>
    <row r="135" spans="1:22">
      <c r="A135">
        <v>1833</v>
      </c>
      <c r="B135" s="1">
        <v>8.5</v>
      </c>
      <c r="C135" s="4" t="s">
        <v>3</v>
      </c>
      <c r="D135" s="1">
        <f t="shared" ref="D135:D198" si="283">AVERAGE(B131:B141)</f>
        <v>67.318181818181813</v>
      </c>
      <c r="E135" s="11">
        <f t="shared" si="201"/>
        <v>25.740000000000002</v>
      </c>
      <c r="H135" s="43">
        <f t="shared" si="171"/>
        <v>1823</v>
      </c>
      <c r="I135" s="43">
        <f t="shared" si="172"/>
        <v>1823.5</v>
      </c>
      <c r="J135" s="53">
        <f t="shared" si="158"/>
        <v>8.5</v>
      </c>
      <c r="K135" s="16">
        <f t="shared" si="173"/>
        <v>26.736363636363638</v>
      </c>
      <c r="L135" s="53">
        <f t="shared" si="174"/>
        <v>-18.236363636363638</v>
      </c>
      <c r="M135" s="36"/>
      <c r="N135" s="40">
        <f t="shared" si="155"/>
        <v>-0.91047473535839607</v>
      </c>
      <c r="O135" s="40">
        <f t="shared" ref="O135" si="284">O134</f>
        <v>-8.2000000000000003E-2</v>
      </c>
      <c r="P135" s="40">
        <f t="shared" si="153"/>
        <v>-0.96407869233155397</v>
      </c>
      <c r="Q135" s="40">
        <f t="shared" ref="Q135" si="285">Q134</f>
        <v>0.50700000000000001</v>
      </c>
      <c r="U135">
        <f t="shared" si="278"/>
        <v>9.0999999999999998E-2</v>
      </c>
      <c r="V135" s="19"/>
    </row>
    <row r="136" spans="1:22">
      <c r="A136">
        <v>1834</v>
      </c>
      <c r="B136" s="1">
        <v>13.2</v>
      </c>
      <c r="D136" s="1">
        <f t="shared" si="283"/>
        <v>67.100000000000009</v>
      </c>
      <c r="E136" s="11">
        <f t="shared" si="201"/>
        <v>24.596666666666668</v>
      </c>
      <c r="H136" s="43">
        <f t="shared" si="171"/>
        <v>1824</v>
      </c>
      <c r="I136" s="43">
        <f t="shared" si="172"/>
        <v>1824.5</v>
      </c>
      <c r="J136" s="53">
        <f t="shared" si="158"/>
        <v>16.600000000000001</v>
      </c>
      <c r="K136" s="16">
        <f t="shared" si="173"/>
        <v>31.009090909090911</v>
      </c>
      <c r="L136" s="53">
        <f t="shared" si="174"/>
        <v>-14.40909090909091</v>
      </c>
      <c r="M136" s="36"/>
      <c r="N136" s="40">
        <f t="shared" si="155"/>
        <v>-0.9874850550308043</v>
      </c>
      <c r="O136" s="40">
        <f t="shared" ref="O136" si="286">O135</f>
        <v>-8.2000000000000003E-2</v>
      </c>
      <c r="P136" s="40">
        <f t="shared" si="153"/>
        <v>-0.62595597341260389</v>
      </c>
      <c r="Q136" s="40">
        <f t="shared" ref="Q136" si="287">Q135</f>
        <v>0.50700000000000001</v>
      </c>
      <c r="U136">
        <f t="shared" si="278"/>
        <v>9.0999999999999998E-2</v>
      </c>
      <c r="V136" s="19"/>
    </row>
    <row r="137" spans="1:22">
      <c r="A137">
        <v>1835</v>
      </c>
      <c r="B137" s="1">
        <v>56.9</v>
      </c>
      <c r="D137" s="1">
        <f t="shared" si="283"/>
        <v>63.990909090909099</v>
      </c>
      <c r="E137" s="11">
        <f t="shared" si="201"/>
        <v>25.086666666666666</v>
      </c>
      <c r="H137" s="43">
        <f t="shared" si="171"/>
        <v>1825</v>
      </c>
      <c r="I137" s="43">
        <f t="shared" si="172"/>
        <v>1825.5</v>
      </c>
      <c r="J137" s="53">
        <f t="shared" si="158"/>
        <v>36.299999999999997</v>
      </c>
      <c r="K137" s="16">
        <f t="shared" si="173"/>
        <v>33.936363636363637</v>
      </c>
      <c r="L137" s="53">
        <f t="shared" si="174"/>
        <v>2.3636363636363598</v>
      </c>
      <c r="M137" s="36"/>
      <c r="N137" s="40">
        <f t="shared" si="155"/>
        <v>-0.73636560199247547</v>
      </c>
      <c r="O137" s="40">
        <f t="shared" ref="O137" si="288">O136</f>
        <v>-8.2000000000000003E-2</v>
      </c>
      <c r="P137" s="40">
        <f t="shared" si="153"/>
        <v>-5.0739026960563677E-2</v>
      </c>
      <c r="Q137" s="40">
        <f t="shared" ref="Q137" si="289">Q136</f>
        <v>0.50700000000000001</v>
      </c>
      <c r="U137">
        <f t="shared" si="278"/>
        <v>9.0999999999999998E-2</v>
      </c>
      <c r="V137" s="19"/>
    </row>
    <row r="138" spans="1:22">
      <c r="A138">
        <v>1836</v>
      </c>
      <c r="B138" s="1">
        <v>121.5</v>
      </c>
      <c r="D138" s="1">
        <f t="shared" si="283"/>
        <v>61.845454545454551</v>
      </c>
      <c r="E138" s="11">
        <f t="shared" si="201"/>
        <v>28.2</v>
      </c>
      <c r="H138" s="43">
        <f t="shared" si="171"/>
        <v>1826</v>
      </c>
      <c r="I138" s="43">
        <f t="shared" si="172"/>
        <v>1826.5</v>
      </c>
      <c r="J138" s="53">
        <f t="shared" si="158"/>
        <v>49.6</v>
      </c>
      <c r="K138" s="16">
        <f t="shared" si="173"/>
        <v>35.836363636363636</v>
      </c>
      <c r="L138" s="53">
        <f t="shared" si="174"/>
        <v>13.763636363636365</v>
      </c>
      <c r="M138" s="36"/>
      <c r="N138" s="40">
        <f t="shared" si="155"/>
        <v>-0.24056044319807385</v>
      </c>
      <c r="O138" s="40">
        <f t="shared" ref="O138" si="290">O137</f>
        <v>-8.2000000000000003E-2</v>
      </c>
      <c r="P138" s="40">
        <f t="shared" ref="P138:P201" si="291" xml:space="preserve"> SIN((2*PI()*(I138-2000+Q138)/10.04352) + 1.984402856)</f>
        <v>0.54369641234714872</v>
      </c>
      <c r="Q138" s="40">
        <f t="shared" ref="Q138" si="292">Q137</f>
        <v>0.50700000000000001</v>
      </c>
      <c r="U138">
        <f t="shared" si="278"/>
        <v>9.0999999999999998E-2</v>
      </c>
      <c r="V138" s="19"/>
    </row>
    <row r="139" spans="1:22">
      <c r="A139">
        <v>1837</v>
      </c>
      <c r="B139" s="1">
        <v>138.30000000000001</v>
      </c>
      <c r="C139" s="4" t="s">
        <v>5</v>
      </c>
      <c r="D139" s="1">
        <f t="shared" si="283"/>
        <v>60.318181818181827</v>
      </c>
      <c r="E139" s="11">
        <f t="shared" si="201"/>
        <v>32.473333333333336</v>
      </c>
      <c r="H139" s="43">
        <f t="shared" si="171"/>
        <v>1827</v>
      </c>
      <c r="I139" s="43">
        <f t="shared" si="172"/>
        <v>1827.5</v>
      </c>
      <c r="J139" s="53">
        <f t="shared" si="158"/>
        <v>64.2</v>
      </c>
      <c r="K139" s="16">
        <f t="shared" si="173"/>
        <v>36.245454545454542</v>
      </c>
      <c r="L139" s="53">
        <f t="shared" si="174"/>
        <v>27.95454545454546</v>
      </c>
      <c r="M139" s="36"/>
      <c r="N139" s="40">
        <f t="shared" ref="N139:N202" si="293">SIN((2*PI()*(I139-2000+O139)/10.74527)+0.726367997)</f>
        <v>0.3351801466670426</v>
      </c>
      <c r="O139" s="40">
        <f t="shared" ref="O139" si="294">O138</f>
        <v>-8.2000000000000003E-2</v>
      </c>
      <c r="P139" s="40">
        <f t="shared" si="291"/>
        <v>0.93219519416890506</v>
      </c>
      <c r="Q139" s="40">
        <f t="shared" ref="Q139" si="295">Q138</f>
        <v>0.50700000000000001</v>
      </c>
      <c r="U139">
        <f t="shared" si="278"/>
        <v>9.0999999999999998E-2</v>
      </c>
      <c r="V139" s="19"/>
    </row>
    <row r="140" spans="1:22">
      <c r="A140">
        <v>1838</v>
      </c>
      <c r="B140" s="1">
        <v>103.2</v>
      </c>
      <c r="D140" s="1">
        <f t="shared" si="283"/>
        <v>60.909090909090921</v>
      </c>
      <c r="E140" s="11">
        <f t="shared" si="201"/>
        <v>35.643333333333338</v>
      </c>
      <c r="H140" s="43">
        <f t="shared" si="171"/>
        <v>1828</v>
      </c>
      <c r="I140" s="43">
        <f t="shared" si="172"/>
        <v>1828.5</v>
      </c>
      <c r="J140" s="53">
        <f t="shared" ref="J140:J203" si="296">AVERAGEIFS(SS_Numbers,Year,"&gt;"&amp;H140,Year,"&lt;="&amp;H141)</f>
        <v>67</v>
      </c>
      <c r="K140" s="16">
        <f t="shared" si="173"/>
        <v>37.281818181818181</v>
      </c>
      <c r="L140" s="53">
        <f t="shared" si="174"/>
        <v>29.718181818181819</v>
      </c>
      <c r="M140" s="36"/>
      <c r="N140" s="40">
        <f t="shared" si="293"/>
        <v>0.7995442809770259</v>
      </c>
      <c r="O140" s="40">
        <f t="shared" ref="O140" si="297">O139</f>
        <v>-8.2000000000000003E-2</v>
      </c>
      <c r="P140" s="40">
        <f t="shared" si="291"/>
        <v>0.96760508658110278</v>
      </c>
      <c r="Q140" s="40">
        <f t="shared" ref="Q140" si="298">Q139</f>
        <v>0.50700000000000001</v>
      </c>
      <c r="U140">
        <f t="shared" si="278"/>
        <v>9.0999999999999998E-2</v>
      </c>
      <c r="V140" s="19"/>
    </row>
    <row r="141" spans="1:22">
      <c r="A141">
        <v>1839</v>
      </c>
      <c r="B141" s="1">
        <v>85.7</v>
      </c>
      <c r="D141" s="1">
        <f t="shared" si="283"/>
        <v>63.354545454545473</v>
      </c>
      <c r="E141" s="11">
        <f t="shared" si="201"/>
        <v>38.416666666666671</v>
      </c>
      <c r="H141" s="43">
        <f t="shared" si="171"/>
        <v>1829</v>
      </c>
      <c r="I141" s="43">
        <f t="shared" si="172"/>
        <v>1829.5</v>
      </c>
      <c r="J141" s="53">
        <f t="shared" si="296"/>
        <v>70.900000000000006</v>
      </c>
      <c r="K141" s="16">
        <f t="shared" si="173"/>
        <v>41.68181818181818</v>
      </c>
      <c r="L141" s="53">
        <f t="shared" si="174"/>
        <v>29.218181818181826</v>
      </c>
      <c r="M141" s="36"/>
      <c r="N141" s="40">
        <f t="shared" si="293"/>
        <v>0.99822917097583053</v>
      </c>
      <c r="O141" s="40">
        <f t="shared" ref="O141" si="299">O140</f>
        <v>-8.2000000000000003E-2</v>
      </c>
      <c r="P141" s="40">
        <f t="shared" si="291"/>
        <v>0.63651383465672351</v>
      </c>
      <c r="Q141" s="40">
        <f t="shared" ref="Q141" si="300">Q140</f>
        <v>0.50700000000000001</v>
      </c>
      <c r="U141">
        <f t="shared" si="278"/>
        <v>9.0999999999999998E-2</v>
      </c>
      <c r="V141" s="19"/>
    </row>
    <row r="142" spans="1:22">
      <c r="A142">
        <v>1840</v>
      </c>
      <c r="B142" s="1">
        <v>64.599999999999994</v>
      </c>
      <c r="D142" s="1">
        <f t="shared" si="283"/>
        <v>63.77272727272728</v>
      </c>
      <c r="E142" s="11">
        <f t="shared" si="201"/>
        <v>40.570000000000007</v>
      </c>
      <c r="H142" s="43">
        <f t="shared" si="171"/>
        <v>1830</v>
      </c>
      <c r="I142" s="43">
        <f t="shared" si="172"/>
        <v>1830.5</v>
      </c>
      <c r="J142" s="53">
        <f t="shared" si="296"/>
        <v>47.8</v>
      </c>
      <c r="K142" s="16">
        <f t="shared" si="173"/>
        <v>51.218181818181819</v>
      </c>
      <c r="L142" s="53">
        <f t="shared" si="174"/>
        <v>-3.4181818181818215</v>
      </c>
      <c r="M142" s="36"/>
      <c r="N142" s="40">
        <f t="shared" si="293"/>
        <v>0.86521414377912953</v>
      </c>
      <c r="O142" s="40">
        <f t="shared" ref="O142" si="301">O141</f>
        <v>-8.2000000000000003E-2</v>
      </c>
      <c r="P142" s="40">
        <f t="shared" si="291"/>
        <v>6.4329339194296092E-2</v>
      </c>
      <c r="Q142" s="40">
        <f t="shared" ref="Q142" si="302">Q141</f>
        <v>0.50700000000000001</v>
      </c>
      <c r="U142">
        <f t="shared" si="278"/>
        <v>9.0999999999999998E-2</v>
      </c>
      <c r="V142" s="19"/>
    </row>
    <row r="143" spans="1:22">
      <c r="A143">
        <v>1841</v>
      </c>
      <c r="B143" s="1">
        <v>36.700000000000003</v>
      </c>
      <c r="D143" s="1">
        <f t="shared" si="283"/>
        <v>61.681818181818173</v>
      </c>
      <c r="E143" s="11">
        <f t="shared" si="201"/>
        <v>41.74666666666667</v>
      </c>
      <c r="H143" s="43">
        <f t="shared" si="171"/>
        <v>1831</v>
      </c>
      <c r="I143" s="43">
        <f t="shared" si="172"/>
        <v>1831.5</v>
      </c>
      <c r="J143" s="53">
        <f t="shared" si="296"/>
        <v>27.5</v>
      </c>
      <c r="K143" s="16">
        <f t="shared" si="173"/>
        <v>60.490909090909078</v>
      </c>
      <c r="L143" s="53">
        <f t="shared" si="174"/>
        <v>-32.990909090909078</v>
      </c>
      <c r="M143" s="36"/>
      <c r="N143" s="40">
        <f t="shared" si="293"/>
        <v>0.44469854237323581</v>
      </c>
      <c r="O143" s="40">
        <f t="shared" ref="O143" si="303">O142</f>
        <v>-8.2000000000000003E-2</v>
      </c>
      <c r="P143" s="40">
        <f t="shared" si="291"/>
        <v>-0.53222127087014381</v>
      </c>
      <c r="Q143" s="40">
        <f t="shared" ref="Q143" si="304">Q142</f>
        <v>0.50700000000000001</v>
      </c>
      <c r="U143">
        <f t="shared" si="278"/>
        <v>9.0999999999999998E-2</v>
      </c>
      <c r="V143" s="19"/>
    </row>
    <row r="144" spans="1:22">
      <c r="A144">
        <v>1842</v>
      </c>
      <c r="B144" s="1">
        <v>24.2</v>
      </c>
      <c r="D144" s="1">
        <f t="shared" si="283"/>
        <v>60.445454545454552</v>
      </c>
      <c r="E144" s="11">
        <f t="shared" si="201"/>
        <v>42.38666666666667</v>
      </c>
      <c r="H144" s="43">
        <f t="shared" si="171"/>
        <v>1832</v>
      </c>
      <c r="I144" s="43">
        <f t="shared" si="172"/>
        <v>1832.5</v>
      </c>
      <c r="J144" s="53">
        <f t="shared" si="296"/>
        <v>8.5</v>
      </c>
      <c r="K144" s="16">
        <f t="shared" si="173"/>
        <v>65.36363636363636</v>
      </c>
      <c r="L144" s="53">
        <f t="shared" si="174"/>
        <v>-56.86363636363636</v>
      </c>
      <c r="M144" s="36"/>
      <c r="N144" s="40">
        <f t="shared" si="293"/>
        <v>-0.12358520082917721</v>
      </c>
      <c r="O144" s="40">
        <f t="shared" ref="O144" si="305">O143</f>
        <v>-8.2000000000000003E-2</v>
      </c>
      <c r="P144" s="40">
        <f t="shared" si="291"/>
        <v>-0.92718167898206916</v>
      </c>
      <c r="Q144" s="40">
        <f t="shared" ref="Q144" si="306">Q143</f>
        <v>0.50700000000000001</v>
      </c>
      <c r="U144">
        <f t="shared" si="278"/>
        <v>9.0999999999999998E-2</v>
      </c>
      <c r="V144" s="19"/>
    </row>
    <row r="145" spans="1:22">
      <c r="A145">
        <v>1843</v>
      </c>
      <c r="B145" s="1">
        <v>10.7</v>
      </c>
      <c r="C145" s="4" t="s">
        <v>3</v>
      </c>
      <c r="D145" s="1">
        <f t="shared" si="283"/>
        <v>59.81818181818182</v>
      </c>
      <c r="E145" s="11">
        <f t="shared" si="201"/>
        <v>42.336666666666673</v>
      </c>
      <c r="H145" s="43">
        <f t="shared" si="171"/>
        <v>1833</v>
      </c>
      <c r="I145" s="43">
        <f t="shared" si="172"/>
        <v>1833.5</v>
      </c>
      <c r="J145" s="53">
        <f t="shared" si="296"/>
        <v>13.2</v>
      </c>
      <c r="K145" s="16">
        <f t="shared" si="173"/>
        <v>67.318181818181813</v>
      </c>
      <c r="L145" s="53">
        <f t="shared" si="174"/>
        <v>-54.11818181818181</v>
      </c>
      <c r="M145" s="36"/>
      <c r="N145" s="40">
        <f t="shared" si="293"/>
        <v>-0.65080302242406263</v>
      </c>
      <c r="O145" s="40">
        <f t="shared" ref="O145" si="307">O144</f>
        <v>-8.2000000000000003E-2</v>
      </c>
      <c r="P145" s="40">
        <f t="shared" si="291"/>
        <v>-0.97095217390787991</v>
      </c>
      <c r="Q145" s="40">
        <f t="shared" ref="Q145" si="308">Q144</f>
        <v>0.50700000000000001</v>
      </c>
      <c r="U145">
        <f t="shared" si="278"/>
        <v>9.0999999999999998E-2</v>
      </c>
      <c r="V145" s="19"/>
    </row>
    <row r="146" spans="1:22">
      <c r="A146">
        <v>1844</v>
      </c>
      <c r="B146" s="1">
        <v>15</v>
      </c>
      <c r="D146" s="1">
        <f t="shared" si="283"/>
        <v>58.081818181818178</v>
      </c>
      <c r="E146" s="11">
        <f t="shared" si="201"/>
        <v>42.373333333333335</v>
      </c>
      <c r="H146" s="43">
        <f t="shared" ref="H146:H209" si="309">H145+1</f>
        <v>1834</v>
      </c>
      <c r="I146" s="43">
        <f t="shared" ref="I146:I209" si="310">I145+1</f>
        <v>1834.5</v>
      </c>
      <c r="J146" s="53">
        <f t="shared" si="296"/>
        <v>56.9</v>
      </c>
      <c r="K146" s="16">
        <f t="shared" ref="K146:K209" si="311">AVERAGE(J141:J151)</f>
        <v>67.100000000000009</v>
      </c>
      <c r="L146" s="53">
        <f t="shared" ref="L146:L209" si="312">J146-K146</f>
        <v>-10.20000000000001</v>
      </c>
      <c r="M146" s="36"/>
      <c r="N146" s="40">
        <f t="shared" si="293"/>
        <v>-0.96176658605370435</v>
      </c>
      <c r="O146" s="40">
        <f t="shared" ref="O146" si="313">O145</f>
        <v>-8.2000000000000003E-2</v>
      </c>
      <c r="P146" s="40">
        <f t="shared" si="291"/>
        <v>-0.64695374350622126</v>
      </c>
      <c r="Q146" s="40">
        <f t="shared" ref="Q146" si="314">Q145</f>
        <v>0.50700000000000001</v>
      </c>
      <c r="U146">
        <f t="shared" si="278"/>
        <v>9.0999999999999998E-2</v>
      </c>
      <c r="V146" s="19"/>
    </row>
    <row r="147" spans="1:22">
      <c r="A147">
        <v>1845</v>
      </c>
      <c r="B147" s="1">
        <v>40.1</v>
      </c>
      <c r="D147" s="1">
        <f t="shared" si="283"/>
        <v>58.072727272727278</v>
      </c>
      <c r="E147" s="11">
        <f t="shared" si="201"/>
        <v>42.53</v>
      </c>
      <c r="H147" s="43">
        <f t="shared" si="309"/>
        <v>1835</v>
      </c>
      <c r="I147" s="43">
        <f t="shared" si="310"/>
        <v>1835.5</v>
      </c>
      <c r="J147" s="53">
        <f t="shared" si="296"/>
        <v>121.5</v>
      </c>
      <c r="K147" s="16">
        <f t="shared" si="311"/>
        <v>63.990909090909099</v>
      </c>
      <c r="L147" s="53">
        <f t="shared" si="312"/>
        <v>57.509090909090901</v>
      </c>
      <c r="M147" s="36"/>
      <c r="N147" s="40">
        <f t="shared" si="293"/>
        <v>-0.95314632441446534</v>
      </c>
      <c r="O147" s="40">
        <f t="shared" ref="O147" si="315">O146</f>
        <v>-8.2000000000000003E-2</v>
      </c>
      <c r="P147" s="40">
        <f t="shared" si="291"/>
        <v>-7.7907730556547136E-2</v>
      </c>
      <c r="Q147" s="40">
        <f t="shared" ref="Q147" si="316">Q146</f>
        <v>0.50700000000000001</v>
      </c>
      <c r="U147">
        <f t="shared" si="278"/>
        <v>9.0999999999999998E-2</v>
      </c>
      <c r="V147" s="19"/>
    </row>
    <row r="148" spans="1:22">
      <c r="A148">
        <v>1846</v>
      </c>
      <c r="B148" s="1">
        <v>61.5</v>
      </c>
      <c r="D148" s="1">
        <f t="shared" si="283"/>
        <v>59.654545454545456</v>
      </c>
      <c r="E148" s="11">
        <f t="shared" si="201"/>
        <v>43.053333333333335</v>
      </c>
      <c r="H148" s="43">
        <f t="shared" si="309"/>
        <v>1836</v>
      </c>
      <c r="I148" s="43">
        <f t="shared" si="310"/>
        <v>1836.5</v>
      </c>
      <c r="J148" s="53">
        <f t="shared" si="296"/>
        <v>138.30000000000001</v>
      </c>
      <c r="K148" s="16">
        <f t="shared" si="311"/>
        <v>61.845454545454551</v>
      </c>
      <c r="L148" s="53">
        <f t="shared" si="312"/>
        <v>76.454545454545467</v>
      </c>
      <c r="M148" s="36"/>
      <c r="N148" s="40">
        <f t="shared" si="293"/>
        <v>-0.62780664996302182</v>
      </c>
      <c r="O148" s="40">
        <f t="shared" ref="O148" si="317">O147</f>
        <v>-8.2000000000000003E-2</v>
      </c>
      <c r="P148" s="40">
        <f t="shared" si="291"/>
        <v>0.5206475034561634</v>
      </c>
      <c r="Q148" s="40">
        <f t="shared" ref="Q148" si="318">Q147</f>
        <v>0.50700000000000001</v>
      </c>
      <c r="U148">
        <f t="shared" si="278"/>
        <v>9.0999999999999998E-2</v>
      </c>
      <c r="V148" s="19"/>
    </row>
    <row r="149" spans="1:22">
      <c r="A149">
        <v>1847</v>
      </c>
      <c r="B149" s="1">
        <v>98.5</v>
      </c>
      <c r="D149" s="1">
        <f t="shared" si="283"/>
        <v>61</v>
      </c>
      <c r="E149" s="11">
        <f t="shared" si="201"/>
        <v>44.966666666666669</v>
      </c>
      <c r="H149" s="43">
        <f t="shared" si="309"/>
        <v>1837</v>
      </c>
      <c r="I149" s="43">
        <f t="shared" si="310"/>
        <v>1837.5</v>
      </c>
      <c r="J149" s="53">
        <f t="shared" si="296"/>
        <v>103.2</v>
      </c>
      <c r="K149" s="16">
        <f t="shared" si="311"/>
        <v>60.318181818181827</v>
      </c>
      <c r="L149" s="53">
        <f t="shared" si="312"/>
        <v>42.881818181818176</v>
      </c>
      <c r="M149" s="36"/>
      <c r="N149" s="40">
        <f t="shared" si="293"/>
        <v>-9.3854144047270799E-2</v>
      </c>
      <c r="O149" s="40">
        <f t="shared" ref="O149" si="319">O148</f>
        <v>-8.2000000000000003E-2</v>
      </c>
      <c r="P149" s="40">
        <f t="shared" si="291"/>
        <v>0.92199634773513017</v>
      </c>
      <c r="Q149" s="40">
        <f t="shared" ref="Q149" si="320">Q148</f>
        <v>0.50700000000000001</v>
      </c>
      <c r="U149">
        <f t="shared" si="278"/>
        <v>9.0999999999999998E-2</v>
      </c>
      <c r="V149" s="19"/>
    </row>
    <row r="150" spans="1:22">
      <c r="A150">
        <v>1848</v>
      </c>
      <c r="B150" s="1">
        <v>124.7</v>
      </c>
      <c r="C150" s="4" t="s">
        <v>5</v>
      </c>
      <c r="D150" s="1">
        <f t="shared" si="283"/>
        <v>61.900000000000006</v>
      </c>
      <c r="E150" s="11">
        <f t="shared" si="201"/>
        <v>48.120000000000005</v>
      </c>
      <c r="H150" s="43">
        <f t="shared" si="309"/>
        <v>1838</v>
      </c>
      <c r="I150" s="43">
        <f t="shared" si="310"/>
        <v>1838.5</v>
      </c>
      <c r="J150" s="53">
        <f t="shared" si="296"/>
        <v>85.7</v>
      </c>
      <c r="K150" s="16">
        <f t="shared" si="311"/>
        <v>60.909090909090921</v>
      </c>
      <c r="L150" s="53">
        <f t="shared" si="312"/>
        <v>24.790909090909082</v>
      </c>
      <c r="M150" s="36"/>
      <c r="N150" s="40">
        <f t="shared" si="293"/>
        <v>0.47128499988116307</v>
      </c>
      <c r="O150" s="40">
        <f t="shared" ref="O150" si="321">O149</f>
        <v>-8.2000000000000003E-2</v>
      </c>
      <c r="P150" s="40">
        <f t="shared" si="291"/>
        <v>0.97411933406306328</v>
      </c>
      <c r="Q150" s="40">
        <f t="shared" ref="Q150" si="322">Q149</f>
        <v>0.50700000000000001</v>
      </c>
      <c r="U150">
        <f t="shared" si="278"/>
        <v>9.0999999999999998E-2</v>
      </c>
      <c r="V150" s="19"/>
    </row>
    <row r="151" spans="1:22">
      <c r="A151">
        <v>1849</v>
      </c>
      <c r="B151" s="1">
        <v>96.3</v>
      </c>
      <c r="D151" s="1">
        <f t="shared" si="283"/>
        <v>61.145454545454555</v>
      </c>
      <c r="E151" s="11">
        <f t="shared" si="201"/>
        <v>50.533333333333331</v>
      </c>
      <c r="H151" s="43">
        <f t="shared" si="309"/>
        <v>1839</v>
      </c>
      <c r="I151" s="43">
        <f t="shared" si="310"/>
        <v>1839.5</v>
      </c>
      <c r="J151" s="53">
        <f t="shared" si="296"/>
        <v>64.599999999999994</v>
      </c>
      <c r="K151" s="16">
        <f t="shared" si="311"/>
        <v>63.354545454545473</v>
      </c>
      <c r="L151" s="53">
        <f t="shared" si="312"/>
        <v>1.2454545454545212</v>
      </c>
      <c r="M151" s="36"/>
      <c r="N151" s="40">
        <f t="shared" si="293"/>
        <v>0.87982163210053899</v>
      </c>
      <c r="O151" s="40">
        <f t="shared" ref="O151" si="323">O150</f>
        <v>-8.2000000000000003E-2</v>
      </c>
      <c r="P151" s="40">
        <f t="shared" si="291"/>
        <v>0.65727376534136039</v>
      </c>
      <c r="Q151" s="40">
        <f t="shared" ref="Q151" si="324">Q150</f>
        <v>0.50700000000000001</v>
      </c>
      <c r="U151">
        <f t="shared" si="278"/>
        <v>9.0999999999999998E-2</v>
      </c>
      <c r="V151" s="19"/>
    </row>
    <row r="152" spans="1:22">
      <c r="A152">
        <v>1850</v>
      </c>
      <c r="B152" s="1">
        <v>66.599999999999994</v>
      </c>
      <c r="D152" s="1">
        <f t="shared" si="283"/>
        <v>57.890909090909098</v>
      </c>
      <c r="E152" s="11">
        <f t="shared" si="201"/>
        <v>52.233333333333334</v>
      </c>
      <c r="H152" s="43">
        <f t="shared" si="309"/>
        <v>1840</v>
      </c>
      <c r="I152" s="43">
        <f t="shared" si="310"/>
        <v>1840.5</v>
      </c>
      <c r="J152" s="53">
        <f t="shared" si="296"/>
        <v>36.700000000000003</v>
      </c>
      <c r="K152" s="16">
        <f t="shared" si="311"/>
        <v>63.77272727272728</v>
      </c>
      <c r="L152" s="53">
        <f t="shared" si="312"/>
        <v>-27.072727272727278</v>
      </c>
      <c r="M152" s="36"/>
      <c r="N152" s="40">
        <f t="shared" si="293"/>
        <v>0.99600379202045652</v>
      </c>
      <c r="O152" s="40">
        <f t="shared" ref="O152" si="325">O151</f>
        <v>-8.2000000000000003E-2</v>
      </c>
      <c r="P152" s="40">
        <f t="shared" si="291"/>
        <v>9.1471684835316855E-2</v>
      </c>
      <c r="Q152" s="40">
        <f t="shared" ref="Q152" si="326">Q151</f>
        <v>0.50700000000000001</v>
      </c>
      <c r="U152">
        <f t="shared" si="278"/>
        <v>9.0999999999999998E-2</v>
      </c>
      <c r="V152" s="19"/>
    </row>
    <row r="153" spans="1:22">
      <c r="A153">
        <v>1851</v>
      </c>
      <c r="B153" s="1">
        <v>64.5</v>
      </c>
      <c r="D153" s="1">
        <f t="shared" si="283"/>
        <v>54.363636363636374</v>
      </c>
      <c r="E153" s="11">
        <f t="shared" si="201"/>
        <v>54.163333333333327</v>
      </c>
      <c r="H153" s="43">
        <f t="shared" si="309"/>
        <v>1841</v>
      </c>
      <c r="I153" s="43">
        <f t="shared" si="310"/>
        <v>1841.5</v>
      </c>
      <c r="J153" s="53">
        <f t="shared" si="296"/>
        <v>24.2</v>
      </c>
      <c r="K153" s="16">
        <f t="shared" si="311"/>
        <v>61.681818181818173</v>
      </c>
      <c r="L153" s="53">
        <f t="shared" si="312"/>
        <v>-37.48181818181817</v>
      </c>
      <c r="M153" s="36"/>
      <c r="N153" s="40">
        <f t="shared" si="293"/>
        <v>0.78122550223057396</v>
      </c>
      <c r="O153" s="40">
        <f t="shared" ref="O153" si="327">O152</f>
        <v>-8.2000000000000003E-2</v>
      </c>
      <c r="P153" s="40">
        <f t="shared" si="291"/>
        <v>-0.5089772548403001</v>
      </c>
      <c r="Q153" s="40">
        <f t="shared" ref="Q153" si="328">Q152</f>
        <v>0.50700000000000001</v>
      </c>
      <c r="U153">
        <f t="shared" si="278"/>
        <v>9.0999999999999998E-2</v>
      </c>
      <c r="V153" s="19"/>
    </row>
    <row r="154" spans="1:22">
      <c r="A154">
        <v>1852</v>
      </c>
      <c r="B154" s="1">
        <v>54.1</v>
      </c>
      <c r="D154" s="1">
        <f t="shared" si="283"/>
        <v>50.390909090909098</v>
      </c>
      <c r="E154" s="11">
        <f t="shared" si="201"/>
        <v>55.833333333333329</v>
      </c>
      <c r="H154" s="43">
        <f t="shared" si="309"/>
        <v>1842</v>
      </c>
      <c r="I154" s="43">
        <f t="shared" si="310"/>
        <v>1842.5</v>
      </c>
      <c r="J154" s="53">
        <f t="shared" si="296"/>
        <v>10.7</v>
      </c>
      <c r="K154" s="16">
        <f t="shared" si="311"/>
        <v>60.445454545454552</v>
      </c>
      <c r="L154" s="53">
        <f t="shared" si="312"/>
        <v>-49.74545454545455</v>
      </c>
      <c r="M154" s="36"/>
      <c r="N154" s="40">
        <f t="shared" si="293"/>
        <v>0.30685508476564627</v>
      </c>
      <c r="O154" s="40">
        <f t="shared" ref="O154" si="329">O153</f>
        <v>-8.2000000000000003E-2</v>
      </c>
      <c r="P154" s="40">
        <f t="shared" si="291"/>
        <v>-0.91664016132197246</v>
      </c>
      <c r="Q154" s="40">
        <f t="shared" ref="Q154" si="330">Q153</f>
        <v>0.50700000000000001</v>
      </c>
      <c r="U154">
        <f t="shared" si="278"/>
        <v>9.0999999999999998E-2</v>
      </c>
      <c r="V154" s="19"/>
    </row>
    <row r="155" spans="1:22">
      <c r="A155">
        <v>1853</v>
      </c>
      <c r="B155" s="1">
        <v>39</v>
      </c>
      <c r="D155" s="1">
        <f t="shared" si="283"/>
        <v>47.581818181818178</v>
      </c>
      <c r="E155" s="11">
        <f t="shared" si="201"/>
        <v>57.073333333333331</v>
      </c>
      <c r="H155" s="43">
        <f t="shared" si="309"/>
        <v>1843</v>
      </c>
      <c r="I155" s="43">
        <f t="shared" si="310"/>
        <v>1843.5</v>
      </c>
      <c r="J155" s="53">
        <f t="shared" si="296"/>
        <v>15</v>
      </c>
      <c r="K155" s="16">
        <f t="shared" si="311"/>
        <v>59.81818181818182</v>
      </c>
      <c r="L155" s="53">
        <f t="shared" si="312"/>
        <v>-44.81818181818182</v>
      </c>
      <c r="M155" s="36"/>
      <c r="N155" s="40">
        <f t="shared" si="293"/>
        <v>-0.26947970036875757</v>
      </c>
      <c r="O155" s="40">
        <f t="shared" ref="O155" si="331">O154</f>
        <v>-8.2000000000000003E-2</v>
      </c>
      <c r="P155" s="40">
        <f t="shared" si="291"/>
        <v>-0.97710598014011207</v>
      </c>
      <c r="Q155" s="40">
        <f t="shared" ref="Q155" si="332">Q154</f>
        <v>0.50700000000000001</v>
      </c>
      <c r="U155">
        <f t="shared" si="278"/>
        <v>9.0999999999999998E-2</v>
      </c>
      <c r="V155" s="19"/>
    </row>
    <row r="156" spans="1:22">
      <c r="A156">
        <v>1854</v>
      </c>
      <c r="B156" s="1">
        <v>20.6</v>
      </c>
      <c r="D156" s="1">
        <f t="shared" si="283"/>
        <v>47.536363636363632</v>
      </c>
      <c r="E156" s="11">
        <f t="shared" si="201"/>
        <v>57.476666666666659</v>
      </c>
      <c r="H156" s="43">
        <f t="shared" si="309"/>
        <v>1844</v>
      </c>
      <c r="I156" s="43">
        <f t="shared" si="310"/>
        <v>1844.5</v>
      </c>
      <c r="J156" s="53">
        <f t="shared" si="296"/>
        <v>40.1</v>
      </c>
      <c r="K156" s="16">
        <f t="shared" si="311"/>
        <v>58.081818181818178</v>
      </c>
      <c r="L156" s="53">
        <f t="shared" si="312"/>
        <v>-17.981818181818177</v>
      </c>
      <c r="M156" s="36"/>
      <c r="N156" s="40">
        <f t="shared" si="293"/>
        <v>-0.75626952238532685</v>
      </c>
      <c r="O156" s="40">
        <f t="shared" ref="O156" si="333">O155</f>
        <v>-8.2000000000000003E-2</v>
      </c>
      <c r="P156" s="40">
        <f t="shared" si="291"/>
        <v>-0.66747198775862582</v>
      </c>
      <c r="Q156" s="40">
        <f t="shared" ref="Q156" si="334">Q155</f>
        <v>0.50700000000000001</v>
      </c>
      <c r="U156">
        <f t="shared" si="278"/>
        <v>9.0999999999999998E-2</v>
      </c>
      <c r="V156" s="19"/>
    </row>
    <row r="157" spans="1:22">
      <c r="A157">
        <v>1855</v>
      </c>
      <c r="B157" s="1">
        <v>6.7</v>
      </c>
      <c r="D157" s="1">
        <f t="shared" si="283"/>
        <v>48.5</v>
      </c>
      <c r="E157" s="11">
        <f t="shared" si="201"/>
        <v>57.146666666666661</v>
      </c>
      <c r="H157" s="43">
        <f t="shared" si="309"/>
        <v>1845</v>
      </c>
      <c r="I157" s="43">
        <f t="shared" si="310"/>
        <v>1845.5</v>
      </c>
      <c r="J157" s="53">
        <f t="shared" si="296"/>
        <v>61.5</v>
      </c>
      <c r="K157" s="16">
        <f t="shared" si="311"/>
        <v>58.072727272727278</v>
      </c>
      <c r="L157" s="53">
        <f t="shared" si="312"/>
        <v>3.4272727272727224</v>
      </c>
      <c r="M157" s="36"/>
      <c r="N157" s="40">
        <f t="shared" si="293"/>
        <v>-0.99175979791851143</v>
      </c>
      <c r="O157" s="40">
        <f t="shared" ref="O157" si="335">O156</f>
        <v>-8.2000000000000003E-2</v>
      </c>
      <c r="P157" s="40">
        <f t="shared" si="291"/>
        <v>-0.10501868849388483</v>
      </c>
      <c r="Q157" s="40">
        <f t="shared" ref="Q157" si="336">Q156</f>
        <v>0.50700000000000001</v>
      </c>
      <c r="U157">
        <f t="shared" si="278"/>
        <v>9.0999999999999998E-2</v>
      </c>
      <c r="V157" s="19"/>
    </row>
    <row r="158" spans="1:22">
      <c r="A158">
        <v>1856</v>
      </c>
      <c r="B158" s="1">
        <v>4.3</v>
      </c>
      <c r="C158" s="4" t="s">
        <v>3</v>
      </c>
      <c r="D158" s="1">
        <f t="shared" si="283"/>
        <v>48.009090909090908</v>
      </c>
      <c r="E158" s="11">
        <f t="shared" si="201"/>
        <v>56.08</v>
      </c>
      <c r="H158" s="43">
        <f t="shared" si="309"/>
        <v>1846</v>
      </c>
      <c r="I158" s="43">
        <f t="shared" si="310"/>
        <v>1846.5</v>
      </c>
      <c r="J158" s="53">
        <f t="shared" si="296"/>
        <v>98.5</v>
      </c>
      <c r="K158" s="16">
        <f t="shared" si="311"/>
        <v>59.654545454545456</v>
      </c>
      <c r="L158" s="53">
        <f t="shared" si="312"/>
        <v>38.845454545454544</v>
      </c>
      <c r="M158" s="36"/>
      <c r="N158" s="40">
        <f t="shared" si="293"/>
        <v>-0.8976998535099</v>
      </c>
      <c r="O158" s="40">
        <f t="shared" ref="O158" si="337">O157</f>
        <v>-8.2000000000000003E-2</v>
      </c>
      <c r="P158" s="40">
        <f t="shared" si="291"/>
        <v>0.49721268763664073</v>
      </c>
      <c r="Q158" s="40">
        <f t="shared" ref="Q158" si="338">Q157</f>
        <v>0.50700000000000001</v>
      </c>
      <c r="U158">
        <f t="shared" si="278"/>
        <v>9.0999999999999998E-2</v>
      </c>
      <c r="V158" s="19"/>
    </row>
    <row r="159" spans="1:22">
      <c r="A159">
        <v>1857</v>
      </c>
      <c r="B159" s="1">
        <v>22.7</v>
      </c>
      <c r="D159" s="1">
        <f t="shared" si="283"/>
        <v>47.090909090909093</v>
      </c>
      <c r="E159" s="11">
        <f t="shared" ref="E159:E222" si="339">AVERAGE(B130:B159)</f>
        <v>55.18333333333333</v>
      </c>
      <c r="H159" s="43">
        <f t="shared" si="309"/>
        <v>1847</v>
      </c>
      <c r="I159" s="43">
        <f t="shared" si="310"/>
        <v>1847.5</v>
      </c>
      <c r="J159" s="53">
        <f t="shared" si="296"/>
        <v>124.7</v>
      </c>
      <c r="K159" s="16">
        <f t="shared" si="311"/>
        <v>61</v>
      </c>
      <c r="L159" s="53">
        <f t="shared" si="312"/>
        <v>63.7</v>
      </c>
      <c r="M159" s="36"/>
      <c r="N159" s="40">
        <f t="shared" si="293"/>
        <v>-0.50534471223324062</v>
      </c>
      <c r="O159" s="40">
        <f t="shared" ref="O159" si="340">O158</f>
        <v>-8.2000000000000003E-2</v>
      </c>
      <c r="P159" s="40">
        <f t="shared" si="291"/>
        <v>0.91111411229761763</v>
      </c>
      <c r="Q159" s="40">
        <f t="shared" ref="Q159" si="341">Q158</f>
        <v>0.50700000000000001</v>
      </c>
      <c r="U159">
        <f t="shared" si="278"/>
        <v>9.0999999999999998E-2</v>
      </c>
      <c r="V159" s="19"/>
    </row>
    <row r="160" spans="1:22">
      <c r="A160">
        <v>1858</v>
      </c>
      <c r="B160" s="1">
        <v>54.8</v>
      </c>
      <c r="D160" s="1">
        <f t="shared" si="283"/>
        <v>47.81818181818182</v>
      </c>
      <c r="E160" s="11">
        <f t="shared" si="339"/>
        <v>54.87</v>
      </c>
      <c r="H160" s="43">
        <f t="shared" si="309"/>
        <v>1848</v>
      </c>
      <c r="I160" s="43">
        <f t="shared" si="310"/>
        <v>1848.5</v>
      </c>
      <c r="J160" s="53">
        <f t="shared" si="296"/>
        <v>96.3</v>
      </c>
      <c r="K160" s="16">
        <f t="shared" si="311"/>
        <v>61.900000000000006</v>
      </c>
      <c r="L160" s="53">
        <f t="shared" si="312"/>
        <v>34.399999999999991</v>
      </c>
      <c r="M160" s="36"/>
      <c r="N160" s="40">
        <f t="shared" si="293"/>
        <v>5.4930586134284684E-2</v>
      </c>
      <c r="O160" s="40">
        <f t="shared" ref="O160" si="342">O159</f>
        <v>-8.2000000000000003E-2</v>
      </c>
      <c r="P160" s="40">
        <f t="shared" si="291"/>
        <v>0.97991155868357693</v>
      </c>
      <c r="Q160" s="40">
        <f t="shared" ref="Q160" si="343">Q159</f>
        <v>0.50700000000000001</v>
      </c>
      <c r="U160">
        <f t="shared" si="278"/>
        <v>9.0999999999999998E-2</v>
      </c>
      <c r="V160" s="19"/>
    </row>
    <row r="161" spans="1:22">
      <c r="A161">
        <v>1859</v>
      </c>
      <c r="B161" s="1">
        <v>93.8</v>
      </c>
      <c r="D161" s="1">
        <f t="shared" si="283"/>
        <v>48.718181818181826</v>
      </c>
      <c r="E161" s="11">
        <f t="shared" si="339"/>
        <v>55.763333333333328</v>
      </c>
      <c r="H161" s="43">
        <f t="shared" si="309"/>
        <v>1849</v>
      </c>
      <c r="I161" s="43">
        <f t="shared" si="310"/>
        <v>1849.5</v>
      </c>
      <c r="J161" s="53">
        <f t="shared" si="296"/>
        <v>66.599999999999994</v>
      </c>
      <c r="K161" s="16">
        <f t="shared" si="311"/>
        <v>61.145454545454555</v>
      </c>
      <c r="L161" s="53">
        <f t="shared" si="312"/>
        <v>5.454545454545439</v>
      </c>
      <c r="M161" s="36"/>
      <c r="N161" s="40">
        <f t="shared" si="293"/>
        <v>0.59695309105316752</v>
      </c>
      <c r="O161" s="40">
        <f t="shared" ref="O161" si="344">O160</f>
        <v>-8.2000000000000003E-2</v>
      </c>
      <c r="P161" s="40">
        <f t="shared" si="291"/>
        <v>0.67754652092516676</v>
      </c>
      <c r="Q161" s="40">
        <f t="shared" ref="Q161" si="345">Q160</f>
        <v>0.50700000000000001</v>
      </c>
      <c r="U161">
        <f t="shared" si="278"/>
        <v>9.0999999999999998E-2</v>
      </c>
      <c r="V161" s="19"/>
    </row>
    <row r="162" spans="1:22">
      <c r="A162">
        <v>1860</v>
      </c>
      <c r="B162" s="1">
        <v>95.8</v>
      </c>
      <c r="C162" s="4" t="s">
        <v>5</v>
      </c>
      <c r="D162" s="1">
        <f t="shared" si="283"/>
        <v>49.590909090909093</v>
      </c>
      <c r="E162" s="11">
        <f t="shared" si="339"/>
        <v>56.593333333333327</v>
      </c>
      <c r="H162" s="43">
        <f t="shared" si="309"/>
        <v>1850</v>
      </c>
      <c r="I162" s="43">
        <f t="shared" si="310"/>
        <v>1850.5</v>
      </c>
      <c r="J162" s="53">
        <f t="shared" si="296"/>
        <v>64.5</v>
      </c>
      <c r="K162" s="16">
        <f t="shared" si="311"/>
        <v>57.890909090909098</v>
      </c>
      <c r="L162" s="53">
        <f t="shared" si="312"/>
        <v>6.6090909090909022</v>
      </c>
      <c r="M162" s="36"/>
      <c r="N162" s="40">
        <f t="shared" si="293"/>
        <v>0.94061504247471595</v>
      </c>
      <c r="O162" s="40">
        <f t="shared" ref="O162" si="346">O161</f>
        <v>-8.2000000000000003E-2</v>
      </c>
      <c r="P162" s="40">
        <f t="shared" si="291"/>
        <v>0.11854623113666472</v>
      </c>
      <c r="Q162" s="40">
        <f t="shared" ref="Q162" si="347">Q161</f>
        <v>0.50700000000000001</v>
      </c>
      <c r="U162">
        <f t="shared" si="278"/>
        <v>9.0999999999999998E-2</v>
      </c>
      <c r="V162" s="19"/>
    </row>
    <row r="163" spans="1:22">
      <c r="A163">
        <v>1861</v>
      </c>
      <c r="B163" s="1">
        <v>77.2</v>
      </c>
      <c r="D163" s="1">
        <f t="shared" si="283"/>
        <v>49.863636363636367</v>
      </c>
      <c r="E163" s="11">
        <f t="shared" si="339"/>
        <v>57.573333333333331</v>
      </c>
      <c r="H163" s="43">
        <f t="shared" si="309"/>
        <v>1851</v>
      </c>
      <c r="I163" s="43">
        <f t="shared" si="310"/>
        <v>1851.5</v>
      </c>
      <c r="J163" s="53">
        <f t="shared" si="296"/>
        <v>54.1</v>
      </c>
      <c r="K163" s="16">
        <f t="shared" si="311"/>
        <v>54.363636363636374</v>
      </c>
      <c r="L163" s="53">
        <f t="shared" si="312"/>
        <v>-0.26363636363637255</v>
      </c>
      <c r="M163" s="36"/>
      <c r="N163" s="40">
        <f t="shared" si="293"/>
        <v>0.9717215799959581</v>
      </c>
      <c r="O163" s="40">
        <f t="shared" ref="O163" si="348">O162</f>
        <v>-8.2000000000000003E-2</v>
      </c>
      <c r="P163" s="40">
        <f t="shared" si="291"/>
        <v>-0.4853559819374032</v>
      </c>
      <c r="Q163" s="40">
        <f t="shared" ref="Q163" si="349">Q162</f>
        <v>0.50700000000000001</v>
      </c>
      <c r="U163">
        <f t="shared" si="278"/>
        <v>9.0999999999999998E-2</v>
      </c>
      <c r="V163" s="19"/>
    </row>
    <row r="164" spans="1:22">
      <c r="A164">
        <v>1862</v>
      </c>
      <c r="B164" s="1">
        <v>59.1</v>
      </c>
      <c r="D164" s="1">
        <f t="shared" si="283"/>
        <v>51.218181818181819</v>
      </c>
      <c r="E164" s="11">
        <f t="shared" si="339"/>
        <v>58.626666666666658</v>
      </c>
      <c r="H164" s="43">
        <f t="shared" si="309"/>
        <v>1852</v>
      </c>
      <c r="I164" s="43">
        <f t="shared" si="310"/>
        <v>1852.5</v>
      </c>
      <c r="J164" s="53">
        <f t="shared" si="296"/>
        <v>39</v>
      </c>
      <c r="K164" s="16">
        <f t="shared" si="311"/>
        <v>50.390909090909098</v>
      </c>
      <c r="L164" s="53">
        <f t="shared" si="312"/>
        <v>-11.390909090909098</v>
      </c>
      <c r="M164" s="36"/>
      <c r="N164" s="40">
        <f t="shared" si="293"/>
        <v>0.67993636380630829</v>
      </c>
      <c r="O164" s="40">
        <f t="shared" ref="O164" si="350">O163</f>
        <v>-8.2000000000000003E-2</v>
      </c>
      <c r="P164" s="40">
        <f t="shared" si="291"/>
        <v>-0.90541922469435399</v>
      </c>
      <c r="Q164" s="40">
        <f t="shared" ref="Q164" si="351">Q163</f>
        <v>0.50700000000000001</v>
      </c>
      <c r="U164">
        <f t="shared" si="278"/>
        <v>9.0999999999999998E-2</v>
      </c>
      <c r="V164" s="19"/>
    </row>
    <row r="165" spans="1:22">
      <c r="A165">
        <v>1863</v>
      </c>
      <c r="B165" s="1">
        <v>44</v>
      </c>
      <c r="D165" s="1">
        <f t="shared" si="283"/>
        <v>52.963636363636375</v>
      </c>
      <c r="E165" s="11">
        <f t="shared" si="339"/>
        <v>59.809999999999988</v>
      </c>
      <c r="H165" s="43">
        <f t="shared" si="309"/>
        <v>1853</v>
      </c>
      <c r="I165" s="43">
        <f t="shared" si="310"/>
        <v>1853.5</v>
      </c>
      <c r="J165" s="53">
        <f t="shared" si="296"/>
        <v>20.6</v>
      </c>
      <c r="K165" s="16">
        <f t="shared" si="311"/>
        <v>47.581818181818178</v>
      </c>
      <c r="L165" s="53">
        <f t="shared" si="312"/>
        <v>-26.981818181818177</v>
      </c>
      <c r="M165" s="36"/>
      <c r="N165" s="40">
        <f t="shared" si="293"/>
        <v>0.16221621991633681</v>
      </c>
      <c r="O165" s="40">
        <f t="shared" ref="O165" si="352">O164</f>
        <v>-8.2000000000000003E-2</v>
      </c>
      <c r="P165" s="40">
        <f t="shared" si="291"/>
        <v>-0.98253554979162461</v>
      </c>
      <c r="Q165" s="40">
        <f t="shared" ref="Q165" si="353">Q164</f>
        <v>0.50700000000000001</v>
      </c>
      <c r="U165">
        <f t="shared" si="278"/>
        <v>9.0999999999999998E-2</v>
      </c>
      <c r="V165" s="19"/>
    </row>
    <row r="166" spans="1:22">
      <c r="A166">
        <v>1864</v>
      </c>
      <c r="B166" s="1">
        <v>47</v>
      </c>
      <c r="D166" s="1">
        <f t="shared" si="283"/>
        <v>57.072727272727278</v>
      </c>
      <c r="E166" s="11">
        <f t="shared" si="339"/>
        <v>60.93666666666666</v>
      </c>
      <c r="H166" s="43">
        <f t="shared" si="309"/>
        <v>1854</v>
      </c>
      <c r="I166" s="43">
        <f t="shared" si="310"/>
        <v>1854.5</v>
      </c>
      <c r="J166" s="53">
        <f t="shared" si="296"/>
        <v>6.7</v>
      </c>
      <c r="K166" s="16">
        <f t="shared" si="311"/>
        <v>47.536363636363632</v>
      </c>
      <c r="L166" s="53">
        <f t="shared" si="312"/>
        <v>-40.836363636363629</v>
      </c>
      <c r="M166" s="36"/>
      <c r="N166" s="40">
        <f t="shared" si="293"/>
        <v>-0.40940648290347109</v>
      </c>
      <c r="O166" s="40">
        <f t="shared" ref="O166" si="354">O165</f>
        <v>-8.2000000000000003E-2</v>
      </c>
      <c r="P166" s="40">
        <f t="shared" si="291"/>
        <v>-0.68749549792899034</v>
      </c>
      <c r="Q166" s="40">
        <f t="shared" ref="Q166" si="355">Q165</f>
        <v>0.50700000000000001</v>
      </c>
      <c r="U166">
        <f t="shared" si="278"/>
        <v>9.0999999999999998E-2</v>
      </c>
      <c r="V166" s="19"/>
    </row>
    <row r="167" spans="1:22">
      <c r="A167">
        <v>1865</v>
      </c>
      <c r="B167" s="1">
        <v>30.5</v>
      </c>
      <c r="D167" s="1">
        <f t="shared" si="283"/>
        <v>58.472727272727276</v>
      </c>
      <c r="E167" s="11">
        <f t="shared" si="339"/>
        <v>60.056666666666658</v>
      </c>
      <c r="H167" s="43">
        <f t="shared" si="309"/>
        <v>1855</v>
      </c>
      <c r="I167" s="43">
        <f t="shared" si="310"/>
        <v>1855.5</v>
      </c>
      <c r="J167" s="53">
        <f t="shared" si="296"/>
        <v>4.3</v>
      </c>
      <c r="K167" s="16">
        <f t="shared" si="311"/>
        <v>48.5</v>
      </c>
      <c r="L167" s="53">
        <f t="shared" si="312"/>
        <v>-44.2</v>
      </c>
      <c r="M167" s="36"/>
      <c r="N167" s="40">
        <f t="shared" si="293"/>
        <v>-0.84498818389037167</v>
      </c>
      <c r="O167" s="40">
        <f t="shared" ref="O167" si="356">O166</f>
        <v>-8.2000000000000003E-2</v>
      </c>
      <c r="P167" s="40">
        <f t="shared" si="291"/>
        <v>-0.13205180597439145</v>
      </c>
      <c r="Q167" s="40">
        <f t="shared" ref="Q167" si="357">Q166</f>
        <v>0.50700000000000001</v>
      </c>
      <c r="U167">
        <f t="shared" si="278"/>
        <v>9.0999999999999998E-2</v>
      </c>
      <c r="V167" s="19"/>
    </row>
    <row r="168" spans="1:22">
      <c r="A168">
        <v>1866</v>
      </c>
      <c r="B168" s="1">
        <v>16.3</v>
      </c>
      <c r="D168" s="1">
        <f t="shared" si="283"/>
        <v>60.690909090909095</v>
      </c>
      <c r="E168" s="11">
        <f t="shared" si="339"/>
        <v>56.549999999999983</v>
      </c>
      <c r="H168" s="43">
        <f t="shared" si="309"/>
        <v>1856</v>
      </c>
      <c r="I168" s="43">
        <f t="shared" si="310"/>
        <v>1856.5</v>
      </c>
      <c r="J168" s="53">
        <f t="shared" si="296"/>
        <v>22.7</v>
      </c>
      <c r="K168" s="16">
        <f t="shared" si="311"/>
        <v>48.009090909090908</v>
      </c>
      <c r="L168" s="53">
        <f t="shared" si="312"/>
        <v>-25.309090909090909</v>
      </c>
      <c r="M168" s="36"/>
      <c r="N168" s="40">
        <f t="shared" si="293"/>
        <v>-0.99979016136586252</v>
      </c>
      <c r="O168" s="40">
        <f t="shared" ref="O168" si="358">O167</f>
        <v>-8.2000000000000003E-2</v>
      </c>
      <c r="P168" s="40">
        <f t="shared" si="291"/>
        <v>0.47340933490902892</v>
      </c>
      <c r="Q168" s="40">
        <f t="shared" ref="Q168" si="359">Q167</f>
        <v>0.50700000000000001</v>
      </c>
      <c r="U168">
        <f t="shared" si="278"/>
        <v>9.0999999999999998E-2</v>
      </c>
      <c r="V168" s="19"/>
    </row>
    <row r="169" spans="1:22">
      <c r="A169">
        <v>1867</v>
      </c>
      <c r="B169" s="1">
        <v>7.3</v>
      </c>
      <c r="C169" s="4" t="s">
        <v>3</v>
      </c>
      <c r="D169" s="1">
        <f t="shared" si="283"/>
        <v>61.336363636363643</v>
      </c>
      <c r="E169" s="11">
        <f t="shared" si="339"/>
        <v>52.183333333333323</v>
      </c>
      <c r="H169" s="43">
        <f t="shared" si="309"/>
        <v>1857</v>
      </c>
      <c r="I169" s="43">
        <f t="shared" si="310"/>
        <v>1857.5</v>
      </c>
      <c r="J169" s="53">
        <f t="shared" si="296"/>
        <v>54.8</v>
      </c>
      <c r="K169" s="16">
        <f t="shared" si="311"/>
        <v>47.090909090909093</v>
      </c>
      <c r="L169" s="53">
        <f t="shared" si="312"/>
        <v>7.7090909090909037</v>
      </c>
      <c r="M169" s="36"/>
      <c r="N169" s="40">
        <f t="shared" si="293"/>
        <v>-0.82237352273563857</v>
      </c>
      <c r="O169" s="40">
        <f t="shared" ref="O169" si="360">O168</f>
        <v>-8.2000000000000003E-2</v>
      </c>
      <c r="P169" s="40">
        <f t="shared" si="291"/>
        <v>0.89955655383194533</v>
      </c>
      <c r="Q169" s="40">
        <f t="shared" ref="Q169" si="361">Q168</f>
        <v>0.50700000000000001</v>
      </c>
      <c r="U169">
        <f t="shared" si="278"/>
        <v>9.0999999999999998E-2</v>
      </c>
      <c r="V169" s="19"/>
    </row>
    <row r="170" spans="1:22">
      <c r="A170">
        <v>1868</v>
      </c>
      <c r="B170" s="1">
        <v>37.6</v>
      </c>
      <c r="D170" s="1">
        <f t="shared" si="283"/>
        <v>61.400000000000006</v>
      </c>
      <c r="E170" s="11">
        <f t="shared" si="339"/>
        <v>49.996666666666663</v>
      </c>
      <c r="H170" s="43">
        <f t="shared" si="309"/>
        <v>1858</v>
      </c>
      <c r="I170" s="43">
        <f t="shared" si="310"/>
        <v>1858.5</v>
      </c>
      <c r="J170" s="53">
        <f t="shared" si="296"/>
        <v>93.8</v>
      </c>
      <c r="K170" s="16">
        <f t="shared" si="311"/>
        <v>47.81818181818182</v>
      </c>
      <c r="L170" s="53">
        <f t="shared" si="312"/>
        <v>45.981818181818177</v>
      </c>
      <c r="M170" s="36"/>
      <c r="N170" s="40">
        <f t="shared" si="293"/>
        <v>-0.37169174887745859</v>
      </c>
      <c r="O170" s="40">
        <f t="shared" ref="O170" si="362">O169</f>
        <v>-8.2000000000000003E-2</v>
      </c>
      <c r="P170" s="40">
        <f t="shared" si="291"/>
        <v>0.98497746721239721</v>
      </c>
      <c r="Q170" s="40">
        <f t="shared" ref="Q170" si="363">Q169</f>
        <v>0.50700000000000001</v>
      </c>
      <c r="U170">
        <f t="shared" si="278"/>
        <v>9.0999999999999998E-2</v>
      </c>
      <c r="V170" s="19"/>
    </row>
    <row r="171" spans="1:22">
      <c r="A171">
        <v>1869</v>
      </c>
      <c r="B171" s="1">
        <v>74</v>
      </c>
      <c r="D171" s="1">
        <f t="shared" si="283"/>
        <v>58.672727272727279</v>
      </c>
      <c r="E171" s="11">
        <f t="shared" si="339"/>
        <v>49.606666666666662</v>
      </c>
      <c r="H171" s="43">
        <f t="shared" si="309"/>
        <v>1859</v>
      </c>
      <c r="I171" s="43">
        <f t="shared" si="310"/>
        <v>1859.5</v>
      </c>
      <c r="J171" s="53">
        <f t="shared" si="296"/>
        <v>95.8</v>
      </c>
      <c r="K171" s="16">
        <f t="shared" si="311"/>
        <v>48.718181818181826</v>
      </c>
      <c r="L171" s="53">
        <f t="shared" si="312"/>
        <v>47.081818181818171</v>
      </c>
      <c r="M171" s="36"/>
      <c r="N171" s="40">
        <f t="shared" si="293"/>
        <v>0.20249886033600761</v>
      </c>
      <c r="O171" s="40">
        <f t="shared" ref="O171" si="364">O170</f>
        <v>-8.2000000000000003E-2</v>
      </c>
      <c r="P171" s="40">
        <f t="shared" si="291"/>
        <v>0.69731707512491958</v>
      </c>
      <c r="Q171" s="40">
        <f t="shared" ref="Q171" si="365">Q170</f>
        <v>0.50700000000000001</v>
      </c>
      <c r="U171">
        <f t="shared" si="278"/>
        <v>9.0999999999999998E-2</v>
      </c>
      <c r="V171" s="19"/>
    </row>
    <row r="172" spans="1:22">
      <c r="A172">
        <v>1870</v>
      </c>
      <c r="B172" s="1">
        <v>139</v>
      </c>
      <c r="C172" s="4" t="s">
        <v>5</v>
      </c>
      <c r="D172" s="1">
        <f t="shared" si="283"/>
        <v>56.927272727272729</v>
      </c>
      <c r="E172" s="11">
        <f t="shared" si="339"/>
        <v>52.086666666666666</v>
      </c>
      <c r="H172" s="43">
        <f t="shared" si="309"/>
        <v>1860</v>
      </c>
      <c r="I172" s="43">
        <f t="shared" si="310"/>
        <v>1860.5</v>
      </c>
      <c r="J172" s="53">
        <f t="shared" si="296"/>
        <v>77.2</v>
      </c>
      <c r="K172" s="16">
        <f t="shared" si="311"/>
        <v>49.590909090909093</v>
      </c>
      <c r="L172" s="53">
        <f t="shared" si="312"/>
        <v>27.609090909090909</v>
      </c>
      <c r="M172" s="36"/>
      <c r="N172" s="40">
        <f t="shared" si="293"/>
        <v>0.70940145878138905</v>
      </c>
      <c r="O172" s="40">
        <f t="shared" ref="O172" si="366">O171</f>
        <v>-8.2000000000000003E-2</v>
      </c>
      <c r="P172" s="40">
        <f t="shared" si="291"/>
        <v>0.14553291028865453</v>
      </c>
      <c r="Q172" s="40">
        <f t="shared" ref="Q172" si="367">Q171</f>
        <v>0.50700000000000001</v>
      </c>
      <c r="U172">
        <f t="shared" si="278"/>
        <v>9.0999999999999998E-2</v>
      </c>
      <c r="V172" s="19"/>
    </row>
    <row r="173" spans="1:22">
      <c r="A173">
        <v>1871</v>
      </c>
      <c r="B173" s="1">
        <v>111.2</v>
      </c>
      <c r="D173" s="1">
        <f t="shared" si="283"/>
        <v>56.572727272727271</v>
      </c>
      <c r="E173" s="11">
        <f t="shared" si="339"/>
        <v>54.569999999999986</v>
      </c>
      <c r="H173" s="43">
        <f t="shared" si="309"/>
        <v>1861</v>
      </c>
      <c r="I173" s="43">
        <f t="shared" si="310"/>
        <v>1861.5</v>
      </c>
      <c r="J173" s="53">
        <f t="shared" si="296"/>
        <v>59.1</v>
      </c>
      <c r="K173" s="16">
        <f t="shared" si="311"/>
        <v>49.863636363636367</v>
      </c>
      <c r="L173" s="53">
        <f t="shared" si="312"/>
        <v>9.2363636363636346</v>
      </c>
      <c r="M173" s="36"/>
      <c r="N173" s="40">
        <f t="shared" si="293"/>
        <v>0.98057822193974276</v>
      </c>
      <c r="O173" s="40">
        <f t="shared" ref="O173" si="368">O172</f>
        <v>-8.2000000000000003E-2</v>
      </c>
      <c r="P173" s="40">
        <f t="shared" si="291"/>
        <v>-0.46137496038496462</v>
      </c>
      <c r="Q173" s="40">
        <f t="shared" ref="Q173" si="369">Q172</f>
        <v>0.50700000000000001</v>
      </c>
      <c r="U173">
        <f t="shared" si="278"/>
        <v>9.0999999999999998E-2</v>
      </c>
      <c r="V173" s="19"/>
    </row>
    <row r="174" spans="1:22">
      <c r="A174">
        <v>1872</v>
      </c>
      <c r="B174" s="1">
        <v>101.6</v>
      </c>
      <c r="D174" s="1">
        <f t="shared" si="283"/>
        <v>56.218181818181819</v>
      </c>
      <c r="E174" s="11">
        <f t="shared" si="339"/>
        <v>57.149999999999984</v>
      </c>
      <c r="H174" s="43">
        <f t="shared" si="309"/>
        <v>1862</v>
      </c>
      <c r="I174" s="43">
        <f t="shared" si="310"/>
        <v>1862.5</v>
      </c>
      <c r="J174" s="53">
        <f t="shared" si="296"/>
        <v>44</v>
      </c>
      <c r="K174" s="16">
        <f t="shared" si="311"/>
        <v>51.218181818181819</v>
      </c>
      <c r="L174" s="53">
        <f t="shared" si="312"/>
        <v>-7.2181818181818187</v>
      </c>
      <c r="M174" s="36"/>
      <c r="N174" s="40">
        <f t="shared" si="293"/>
        <v>0.92592027251082609</v>
      </c>
      <c r="O174" s="40">
        <f t="shared" ref="O174" si="370">O173</f>
        <v>-8.2000000000000003E-2</v>
      </c>
      <c r="P174" s="40">
        <f t="shared" si="291"/>
        <v>-0.89352718612207582</v>
      </c>
      <c r="Q174" s="40">
        <f t="shared" ref="Q174" si="371">Q173</f>
        <v>0.50700000000000001</v>
      </c>
      <c r="U174">
        <f t="shared" si="278"/>
        <v>9.0999999999999998E-2</v>
      </c>
      <c r="V174" s="19"/>
    </row>
    <row r="175" spans="1:22">
      <c r="A175">
        <v>1873</v>
      </c>
      <c r="B175" s="1">
        <v>66.2</v>
      </c>
      <c r="D175" s="1">
        <f t="shared" si="283"/>
        <v>53.34545454545453</v>
      </c>
      <c r="E175" s="11">
        <f t="shared" si="339"/>
        <v>58.999999999999993</v>
      </c>
      <c r="H175" s="43">
        <f t="shared" si="309"/>
        <v>1863</v>
      </c>
      <c r="I175" s="43">
        <f t="shared" si="310"/>
        <v>1863.5</v>
      </c>
      <c r="J175" s="53">
        <f t="shared" si="296"/>
        <v>47</v>
      </c>
      <c r="K175" s="16">
        <f t="shared" si="311"/>
        <v>52.963636363636375</v>
      </c>
      <c r="L175" s="53">
        <f t="shared" si="312"/>
        <v>-5.9636363636363754</v>
      </c>
      <c r="M175" s="36"/>
      <c r="N175" s="40">
        <f t="shared" si="293"/>
        <v>0.56358980994421315</v>
      </c>
      <c r="O175" s="40">
        <f t="shared" ref="O175" si="372">O174</f>
        <v>-8.2000000000000003E-2</v>
      </c>
      <c r="P175" s="40">
        <f t="shared" si="291"/>
        <v>-0.98723685843411668</v>
      </c>
      <c r="Q175" s="40">
        <f t="shared" ref="Q175" si="373">Q174</f>
        <v>0.50700000000000001</v>
      </c>
      <c r="U175">
        <f t="shared" si="278"/>
        <v>9.0999999999999998E-2</v>
      </c>
      <c r="V175" s="19"/>
    </row>
    <row r="176" spans="1:22">
      <c r="A176">
        <v>1874</v>
      </c>
      <c r="B176" s="1">
        <v>44.7</v>
      </c>
      <c r="D176" s="1">
        <f t="shared" si="283"/>
        <v>49.554545454545448</v>
      </c>
      <c r="E176" s="11">
        <f t="shared" si="339"/>
        <v>59.989999999999995</v>
      </c>
      <c r="H176" s="43">
        <f t="shared" si="309"/>
        <v>1864</v>
      </c>
      <c r="I176" s="43">
        <f t="shared" si="310"/>
        <v>1864.5</v>
      </c>
      <c r="J176" s="53">
        <f t="shared" si="296"/>
        <v>30.5</v>
      </c>
      <c r="K176" s="16">
        <f t="shared" si="311"/>
        <v>57.072727272727278</v>
      </c>
      <c r="L176" s="53">
        <f t="shared" si="312"/>
        <v>-26.572727272727278</v>
      </c>
      <c r="M176" s="36"/>
      <c r="N176" s="40">
        <f t="shared" si="293"/>
        <v>1.3985023278282604E-2</v>
      </c>
      <c r="O176" s="40">
        <f t="shared" ref="O176" si="374">O175</f>
        <v>-8.2000000000000003E-2</v>
      </c>
      <c r="P176" s="40">
        <f t="shared" si="291"/>
        <v>-0.70700943247623882</v>
      </c>
      <c r="Q176" s="40">
        <f t="shared" ref="Q176" si="375">Q175</f>
        <v>0.50700000000000001</v>
      </c>
      <c r="U176">
        <f t="shared" si="278"/>
        <v>9.0999999999999998E-2</v>
      </c>
      <c r="V176" s="19"/>
    </row>
    <row r="177" spans="1:22">
      <c r="A177">
        <v>1875</v>
      </c>
      <c r="B177" s="1">
        <v>17</v>
      </c>
      <c r="D177" s="1">
        <f t="shared" si="283"/>
        <v>41.854545454545452</v>
      </c>
      <c r="E177" s="11">
        <f t="shared" si="339"/>
        <v>59.22</v>
      </c>
      <c r="H177" s="43">
        <f t="shared" si="309"/>
        <v>1865</v>
      </c>
      <c r="I177" s="43">
        <f t="shared" si="310"/>
        <v>1865.5</v>
      </c>
      <c r="J177" s="53">
        <f t="shared" si="296"/>
        <v>16.3</v>
      </c>
      <c r="K177" s="16">
        <f t="shared" si="311"/>
        <v>58.472727272727276</v>
      </c>
      <c r="L177" s="53">
        <f t="shared" si="312"/>
        <v>-42.172727272727272</v>
      </c>
      <c r="M177" s="36"/>
      <c r="N177" s="40">
        <f t="shared" si="293"/>
        <v>-0.54026682360014489</v>
      </c>
      <c r="O177" s="40">
        <f t="shared" ref="O177" si="376">O176</f>
        <v>-8.2000000000000003E-2</v>
      </c>
      <c r="P177" s="40">
        <f t="shared" si="291"/>
        <v>-0.15898704589567667</v>
      </c>
      <c r="Q177" s="40">
        <f t="shared" ref="Q177" si="377">Q176</f>
        <v>0.50700000000000001</v>
      </c>
      <c r="U177">
        <f t="shared" si="278"/>
        <v>9.0999999999999998E-2</v>
      </c>
      <c r="V177" s="19"/>
    </row>
    <row r="178" spans="1:22">
      <c r="A178">
        <v>1876</v>
      </c>
      <c r="B178" s="1">
        <v>11.3</v>
      </c>
      <c r="D178" s="1">
        <f t="shared" si="283"/>
        <v>37.172727272727279</v>
      </c>
      <c r="E178" s="11">
        <f t="shared" si="339"/>
        <v>57.54666666666666</v>
      </c>
      <c r="H178" s="43">
        <f t="shared" si="309"/>
        <v>1866</v>
      </c>
      <c r="I178" s="43">
        <f t="shared" si="310"/>
        <v>1866.5</v>
      </c>
      <c r="J178" s="53">
        <f t="shared" si="296"/>
        <v>7.3</v>
      </c>
      <c r="K178" s="16">
        <f t="shared" si="311"/>
        <v>60.690909090909095</v>
      </c>
      <c r="L178" s="53">
        <f t="shared" si="312"/>
        <v>-53.390909090909098</v>
      </c>
      <c r="M178" s="36"/>
      <c r="N178" s="40">
        <f t="shared" si="293"/>
        <v>-0.91499430286619754</v>
      </c>
      <c r="O178" s="40">
        <f t="shared" ref="O178" si="378">O177</f>
        <v>-8.2000000000000003E-2</v>
      </c>
      <c r="P178" s="40">
        <f t="shared" si="291"/>
        <v>0.44925508845547907</v>
      </c>
      <c r="Q178" s="40">
        <f t="shared" ref="Q178" si="379">Q177</f>
        <v>0.50700000000000001</v>
      </c>
      <c r="U178">
        <f t="shared" si="278"/>
        <v>9.0999999999999998E-2</v>
      </c>
      <c r="V178" s="19"/>
    </row>
    <row r="179" spans="1:22">
      <c r="A179">
        <v>1877</v>
      </c>
      <c r="B179" s="1">
        <v>12.4</v>
      </c>
      <c r="D179" s="1">
        <f t="shared" si="283"/>
        <v>33.727272727272727</v>
      </c>
      <c r="E179" s="11">
        <f t="shared" si="339"/>
        <v>54.676666666666662</v>
      </c>
      <c r="H179" s="43">
        <f t="shared" si="309"/>
        <v>1867</v>
      </c>
      <c r="I179" s="43">
        <f t="shared" si="310"/>
        <v>1867.5</v>
      </c>
      <c r="J179" s="53">
        <f t="shared" si="296"/>
        <v>37.6</v>
      </c>
      <c r="K179" s="16">
        <f t="shared" si="311"/>
        <v>61.336363636363643</v>
      </c>
      <c r="L179" s="53">
        <f t="shared" si="312"/>
        <v>-23.736363636363642</v>
      </c>
      <c r="M179" s="36"/>
      <c r="N179" s="40">
        <f t="shared" si="293"/>
        <v>-0.98567984134386011</v>
      </c>
      <c r="O179" s="40">
        <f t="shared" ref="O179" si="380">O178</f>
        <v>-8.2000000000000003E-2</v>
      </c>
      <c r="P179" s="40">
        <f t="shared" si="291"/>
        <v>0.88733223886702628</v>
      </c>
      <c r="Q179" s="40">
        <f t="shared" ref="Q179" si="381">Q178</f>
        <v>0.50700000000000001</v>
      </c>
      <c r="U179">
        <f t="shared" si="278"/>
        <v>9.0999999999999998E-2</v>
      </c>
      <c r="V179" s="19"/>
    </row>
    <row r="180" spans="1:22">
      <c r="A180">
        <v>1878</v>
      </c>
      <c r="B180" s="1">
        <v>3.4</v>
      </c>
      <c r="C180" s="4" t="s">
        <v>3</v>
      </c>
      <c r="D180" s="1">
        <f t="shared" si="283"/>
        <v>33.481818181818184</v>
      </c>
      <c r="E180" s="11">
        <f t="shared" si="339"/>
        <v>50.633333333333333</v>
      </c>
      <c r="H180" s="43">
        <f t="shared" si="309"/>
        <v>1868</v>
      </c>
      <c r="I180" s="43">
        <f t="shared" si="310"/>
        <v>1868.5</v>
      </c>
      <c r="J180" s="53">
        <f t="shared" si="296"/>
        <v>74</v>
      </c>
      <c r="K180" s="16">
        <f t="shared" si="311"/>
        <v>61.400000000000006</v>
      </c>
      <c r="L180" s="53">
        <f t="shared" si="312"/>
        <v>12.599999999999994</v>
      </c>
      <c r="M180" s="36"/>
      <c r="N180" s="40">
        <f t="shared" si="293"/>
        <v>-0.72883545857564924</v>
      </c>
      <c r="O180" s="40">
        <f t="shared" ref="O180" si="382">O179</f>
        <v>-8.2000000000000003E-2</v>
      </c>
      <c r="P180" s="40">
        <f t="shared" si="291"/>
        <v>0.98931330476893919</v>
      </c>
      <c r="Q180" s="40">
        <f t="shared" ref="Q180" si="383">Q179</f>
        <v>0.50700000000000001</v>
      </c>
      <c r="U180">
        <f t="shared" si="278"/>
        <v>9.0999999999999998E-2</v>
      </c>
      <c r="V180" s="19"/>
    </row>
    <row r="181" spans="1:22">
      <c r="A181">
        <v>1879</v>
      </c>
      <c r="B181" s="1">
        <v>6</v>
      </c>
      <c r="D181" s="1">
        <f t="shared" si="283"/>
        <v>34.163636363636357</v>
      </c>
      <c r="E181" s="11">
        <f t="shared" si="339"/>
        <v>47.623333333333342</v>
      </c>
      <c r="H181" s="43">
        <f t="shared" si="309"/>
        <v>1869</v>
      </c>
      <c r="I181" s="43">
        <f t="shared" si="310"/>
        <v>1869.5</v>
      </c>
      <c r="J181" s="53">
        <f t="shared" si="296"/>
        <v>139</v>
      </c>
      <c r="K181" s="16">
        <f t="shared" si="311"/>
        <v>58.672727272727279</v>
      </c>
      <c r="L181" s="53">
        <f t="shared" si="312"/>
        <v>80.327272727272714</v>
      </c>
      <c r="M181" s="36"/>
      <c r="N181" s="40">
        <f t="shared" si="293"/>
        <v>-0.22980754893016572</v>
      </c>
      <c r="O181" s="40">
        <f t="shared" ref="O181" si="384">O180</f>
        <v>-8.2000000000000003E-2</v>
      </c>
      <c r="P181" s="40">
        <f t="shared" si="291"/>
        <v>0.71657077389196533</v>
      </c>
      <c r="Q181" s="40">
        <f t="shared" ref="Q181" si="385">Q180</f>
        <v>0.50700000000000001</v>
      </c>
      <c r="U181">
        <f t="shared" si="278"/>
        <v>9.0999999999999998E-2</v>
      </c>
      <c r="V181" s="19"/>
    </row>
    <row r="182" spans="1:22">
      <c r="A182">
        <v>1880</v>
      </c>
      <c r="B182" s="1">
        <v>32.299999999999997</v>
      </c>
      <c r="D182" s="1">
        <f t="shared" si="283"/>
        <v>34.927272727272729</v>
      </c>
      <c r="E182" s="11">
        <f t="shared" si="339"/>
        <v>46.480000000000004</v>
      </c>
      <c r="H182" s="43">
        <f t="shared" si="309"/>
        <v>1870</v>
      </c>
      <c r="I182" s="43">
        <f t="shared" si="310"/>
        <v>1870.5</v>
      </c>
      <c r="J182" s="53">
        <f t="shared" si="296"/>
        <v>111.2</v>
      </c>
      <c r="K182" s="16">
        <f t="shared" si="311"/>
        <v>56.927272727272729</v>
      </c>
      <c r="L182" s="53">
        <f t="shared" si="312"/>
        <v>54.272727272727273</v>
      </c>
      <c r="M182" s="36"/>
      <c r="N182" s="40">
        <f t="shared" si="293"/>
        <v>0.34558273036687953</v>
      </c>
      <c r="O182" s="40">
        <f t="shared" ref="O182" si="386">O181</f>
        <v>-8.2000000000000003E-2</v>
      </c>
      <c r="P182" s="40">
        <f t="shared" si="291"/>
        <v>0.1724117196092525</v>
      </c>
      <c r="Q182" s="40">
        <f t="shared" ref="Q182" si="387">Q181</f>
        <v>0.50700000000000001</v>
      </c>
      <c r="U182">
        <f t="shared" si="278"/>
        <v>9.0999999999999998E-2</v>
      </c>
      <c r="V182" s="19"/>
    </row>
    <row r="183" spans="1:22">
      <c r="A183">
        <v>1881</v>
      </c>
      <c r="B183" s="1">
        <v>54.3</v>
      </c>
      <c r="D183" s="1">
        <f t="shared" si="283"/>
        <v>35.090909090909093</v>
      </c>
      <c r="E183" s="11">
        <f t="shared" si="339"/>
        <v>46.14</v>
      </c>
      <c r="H183" s="43">
        <f t="shared" si="309"/>
        <v>1871</v>
      </c>
      <c r="I183" s="43">
        <f t="shared" si="310"/>
        <v>1871.5</v>
      </c>
      <c r="J183" s="53">
        <f t="shared" si="296"/>
        <v>101.6</v>
      </c>
      <c r="K183" s="16">
        <f t="shared" si="311"/>
        <v>56.572727272727271</v>
      </c>
      <c r="L183" s="53">
        <f t="shared" si="312"/>
        <v>45.027272727272724</v>
      </c>
      <c r="M183" s="36"/>
      <c r="N183" s="40">
        <f t="shared" si="293"/>
        <v>0.80613989680785281</v>
      </c>
      <c r="O183" s="40">
        <f t="shared" ref="O183" si="388">O182</f>
        <v>-8.2000000000000003E-2</v>
      </c>
      <c r="P183" s="40">
        <f t="shared" si="291"/>
        <v>-0.43705196505432975</v>
      </c>
      <c r="Q183" s="40">
        <f t="shared" ref="Q183" si="389">Q182</f>
        <v>0.50700000000000001</v>
      </c>
      <c r="U183">
        <f t="shared" si="278"/>
        <v>9.0999999999999998E-2</v>
      </c>
      <c r="V183" s="19"/>
    </row>
    <row r="184" spans="1:22">
      <c r="A184">
        <v>1882</v>
      </c>
      <c r="B184" s="1">
        <v>59.7</v>
      </c>
      <c r="D184" s="1">
        <f t="shared" si="283"/>
        <v>34.581818181818178</v>
      </c>
      <c r="E184" s="11">
        <f t="shared" si="339"/>
        <v>46.326666666666675</v>
      </c>
      <c r="H184" s="43">
        <f t="shared" si="309"/>
        <v>1872</v>
      </c>
      <c r="I184" s="43">
        <f t="shared" si="310"/>
        <v>1872.5</v>
      </c>
      <c r="J184" s="53">
        <f t="shared" si="296"/>
        <v>66.2</v>
      </c>
      <c r="K184" s="16">
        <f t="shared" si="311"/>
        <v>56.218181818181819</v>
      </c>
      <c r="L184" s="53">
        <f t="shared" si="312"/>
        <v>9.9818181818181841</v>
      </c>
      <c r="M184" s="36"/>
      <c r="N184" s="40">
        <f t="shared" si="293"/>
        <v>0.99882617268192186</v>
      </c>
      <c r="O184" s="40">
        <f t="shared" ref="O184" si="390">O183</f>
        <v>-8.2000000000000003E-2</v>
      </c>
      <c r="P184" s="40">
        <f t="shared" si="291"/>
        <v>-0.88097286005262732</v>
      </c>
      <c r="Q184" s="40">
        <f t="shared" ref="Q184" si="391">Q183</f>
        <v>0.50700000000000001</v>
      </c>
      <c r="U184">
        <f t="shared" si="278"/>
        <v>9.0999999999999998E-2</v>
      </c>
      <c r="V184" s="19"/>
    </row>
    <row r="185" spans="1:22">
      <c r="A185">
        <v>1883</v>
      </c>
      <c r="B185" s="1">
        <v>63.7</v>
      </c>
      <c r="C185" s="4" t="s">
        <v>5</v>
      </c>
      <c r="D185" s="1">
        <f t="shared" si="283"/>
        <v>34.845454545454544</v>
      </c>
      <c r="E185" s="11">
        <f t="shared" si="339"/>
        <v>47.150000000000006</v>
      </c>
      <c r="H185" s="43">
        <f t="shared" si="309"/>
        <v>1873</v>
      </c>
      <c r="I185" s="43">
        <f t="shared" si="310"/>
        <v>1873.5</v>
      </c>
      <c r="J185" s="53">
        <f t="shared" si="296"/>
        <v>44.7</v>
      </c>
      <c r="K185" s="16">
        <f t="shared" si="311"/>
        <v>53.34545454545453</v>
      </c>
      <c r="L185" s="53">
        <f t="shared" si="312"/>
        <v>-8.6454545454545269</v>
      </c>
      <c r="M185" s="36"/>
      <c r="N185" s="40">
        <f t="shared" si="293"/>
        <v>0.85961415465277002</v>
      </c>
      <c r="O185" s="40">
        <f t="shared" ref="O185" si="392">O184</f>
        <v>-8.2000000000000003E-2</v>
      </c>
      <c r="P185" s="40">
        <f t="shared" si="291"/>
        <v>-0.99120642143054261</v>
      </c>
      <c r="Q185" s="40">
        <f t="shared" ref="Q185" si="393">Q184</f>
        <v>0.50700000000000001</v>
      </c>
      <c r="U185">
        <f t="shared" si="278"/>
        <v>9.0999999999999998E-2</v>
      </c>
      <c r="V185" s="19"/>
    </row>
    <row r="186" spans="1:22">
      <c r="A186">
        <v>1884</v>
      </c>
      <c r="B186" s="1">
        <v>63.5</v>
      </c>
      <c r="D186" s="1">
        <f t="shared" si="283"/>
        <v>34.945454545454545</v>
      </c>
      <c r="E186" s="11">
        <f t="shared" si="339"/>
        <v>48.580000000000013</v>
      </c>
      <c r="H186" s="43">
        <f t="shared" si="309"/>
        <v>1874</v>
      </c>
      <c r="I186" s="43">
        <f t="shared" si="310"/>
        <v>1874.5</v>
      </c>
      <c r="J186" s="53">
        <f t="shared" si="296"/>
        <v>17</v>
      </c>
      <c r="K186" s="16">
        <f t="shared" si="311"/>
        <v>49.554545454545448</v>
      </c>
      <c r="L186" s="53">
        <f t="shared" si="312"/>
        <v>-32.554545454545448</v>
      </c>
      <c r="M186" s="36"/>
      <c r="N186" s="40">
        <f t="shared" si="293"/>
        <v>0.43476237352223956</v>
      </c>
      <c r="O186" s="40">
        <f t="shared" ref="O186" si="394">O185</f>
        <v>-8.2000000000000003E-2</v>
      </c>
      <c r="P186" s="40">
        <f t="shared" si="291"/>
        <v>-0.72599932755968244</v>
      </c>
      <c r="Q186" s="40">
        <f t="shared" ref="Q186" si="395">Q185</f>
        <v>0.50700000000000001</v>
      </c>
      <c r="U186">
        <f t="shared" si="278"/>
        <v>9.0999999999999998E-2</v>
      </c>
      <c r="V186" s="19"/>
    </row>
    <row r="187" spans="1:22">
      <c r="A187">
        <v>1885</v>
      </c>
      <c r="B187" s="1">
        <v>52.2</v>
      </c>
      <c r="D187" s="1">
        <f t="shared" si="283"/>
        <v>35.24545454545455</v>
      </c>
      <c r="E187" s="11">
        <f t="shared" si="339"/>
        <v>50.096666666666678</v>
      </c>
      <c r="H187" s="43">
        <f t="shared" si="309"/>
        <v>1875</v>
      </c>
      <c r="I187" s="43">
        <f t="shared" si="310"/>
        <v>1875.5</v>
      </c>
      <c r="J187" s="53">
        <f t="shared" si="296"/>
        <v>11.3</v>
      </c>
      <c r="K187" s="16">
        <f t="shared" si="311"/>
        <v>41.854545454545452</v>
      </c>
      <c r="L187" s="53">
        <f t="shared" si="312"/>
        <v>-30.554545454545451</v>
      </c>
      <c r="M187" s="36"/>
      <c r="N187" s="40">
        <f t="shared" si="293"/>
        <v>-0.13455587632114804</v>
      </c>
      <c r="O187" s="40">
        <f t="shared" ref="O187" si="396">O186</f>
        <v>-8.2000000000000003E-2</v>
      </c>
      <c r="P187" s="40">
        <f t="shared" si="291"/>
        <v>-0.18580444370276084</v>
      </c>
      <c r="Q187" s="40">
        <f t="shared" ref="Q187" si="397">Q186</f>
        <v>0.50700000000000001</v>
      </c>
      <c r="U187">
        <f t="shared" si="278"/>
        <v>9.0999999999999998E-2</v>
      </c>
      <c r="V187" s="19"/>
    </row>
    <row r="188" spans="1:22">
      <c r="A188">
        <v>1886</v>
      </c>
      <c r="B188" s="1">
        <v>25.4</v>
      </c>
      <c r="D188" s="1">
        <f t="shared" si="283"/>
        <v>36.945454545454552</v>
      </c>
      <c r="E188" s="11">
        <f t="shared" si="339"/>
        <v>50.800000000000018</v>
      </c>
      <c r="H188" s="43">
        <f t="shared" si="309"/>
        <v>1876</v>
      </c>
      <c r="I188" s="43">
        <f t="shared" si="310"/>
        <v>1876.5</v>
      </c>
      <c r="J188" s="53">
        <f t="shared" si="296"/>
        <v>12.4</v>
      </c>
      <c r="K188" s="16">
        <f t="shared" si="311"/>
        <v>37.172727272727279</v>
      </c>
      <c r="L188" s="53">
        <f t="shared" si="312"/>
        <v>-24.77272727272728</v>
      </c>
      <c r="M188" s="36"/>
      <c r="N188" s="40">
        <f t="shared" si="293"/>
        <v>-0.65916277697578896</v>
      </c>
      <c r="O188" s="40">
        <f t="shared" ref="O188" si="398">O187</f>
        <v>-8.2000000000000003E-2</v>
      </c>
      <c r="P188" s="40">
        <f t="shared" si="291"/>
        <v>0.42476785154261887</v>
      </c>
      <c r="Q188" s="40">
        <f t="shared" ref="Q188" si="399">Q187</f>
        <v>0.50700000000000001</v>
      </c>
      <c r="U188">
        <f t="shared" si="278"/>
        <v>9.0999999999999998E-2</v>
      </c>
      <c r="V188" s="19"/>
    </row>
    <row r="189" spans="1:22">
      <c r="A189">
        <v>1887</v>
      </c>
      <c r="B189" s="1">
        <v>13.1</v>
      </c>
      <c r="D189" s="1">
        <f t="shared" si="283"/>
        <v>39.254545454545458</v>
      </c>
      <c r="E189" s="11">
        <f t="shared" si="339"/>
        <v>50.480000000000011</v>
      </c>
      <c r="H189" s="43">
        <f t="shared" si="309"/>
        <v>1877</v>
      </c>
      <c r="I189" s="43">
        <f t="shared" si="310"/>
        <v>1877.5</v>
      </c>
      <c r="J189" s="53">
        <f t="shared" si="296"/>
        <v>3.4</v>
      </c>
      <c r="K189" s="16">
        <f t="shared" si="311"/>
        <v>33.727272727272727</v>
      </c>
      <c r="L189" s="53">
        <f t="shared" si="312"/>
        <v>-30.327272727272728</v>
      </c>
      <c r="M189" s="36"/>
      <c r="N189" s="40">
        <f t="shared" si="293"/>
        <v>-0.96473757067698662</v>
      </c>
      <c r="O189" s="40">
        <f t="shared" ref="O189" si="400">O188</f>
        <v>-8.2000000000000003E-2</v>
      </c>
      <c r="P189" s="40">
        <f t="shared" si="291"/>
        <v>0.87445022813551898</v>
      </c>
      <c r="Q189" s="40">
        <f t="shared" ref="Q189" si="401">Q188</f>
        <v>0.50700000000000001</v>
      </c>
      <c r="U189">
        <f t="shared" si="278"/>
        <v>9.0999999999999998E-2</v>
      </c>
      <c r="V189" s="19"/>
    </row>
    <row r="190" spans="1:22">
      <c r="A190">
        <v>1888</v>
      </c>
      <c r="B190" s="1">
        <v>6.8</v>
      </c>
      <c r="D190" s="1">
        <f t="shared" si="283"/>
        <v>40.554545454545455</v>
      </c>
      <c r="E190" s="11">
        <f t="shared" si="339"/>
        <v>48.88000000000001</v>
      </c>
      <c r="H190" s="43">
        <f t="shared" si="309"/>
        <v>1878</v>
      </c>
      <c r="I190" s="43">
        <f t="shared" si="310"/>
        <v>1878.5</v>
      </c>
      <c r="J190" s="53">
        <f t="shared" si="296"/>
        <v>6</v>
      </c>
      <c r="K190" s="16">
        <f t="shared" si="311"/>
        <v>33.481818181818184</v>
      </c>
      <c r="L190" s="53">
        <f t="shared" si="312"/>
        <v>-27.481818181818184</v>
      </c>
      <c r="M190" s="36"/>
      <c r="N190" s="40">
        <f t="shared" si="293"/>
        <v>-0.94974131555165342</v>
      </c>
      <c r="O190" s="40">
        <f t="shared" ref="O190" si="402">O189</f>
        <v>-8.2000000000000003E-2</v>
      </c>
      <c r="P190" s="40">
        <f t="shared" si="291"/>
        <v>0.992915857605431</v>
      </c>
      <c r="Q190" s="40">
        <f t="shared" ref="Q190" si="403">Q189</f>
        <v>0.50700000000000001</v>
      </c>
      <c r="U190">
        <f t="shared" si="278"/>
        <v>9.0999999999999998E-2</v>
      </c>
      <c r="V190" s="19"/>
    </row>
    <row r="191" spans="1:22">
      <c r="A191">
        <v>1889</v>
      </c>
      <c r="B191" s="1">
        <v>6.3</v>
      </c>
      <c r="C191" s="4" t="s">
        <v>3</v>
      </c>
      <c r="D191" s="1">
        <f t="shared" si="283"/>
        <v>40.599999999999994</v>
      </c>
      <c r="E191" s="11">
        <f t="shared" si="339"/>
        <v>45.963333333333338</v>
      </c>
      <c r="H191" s="43">
        <f t="shared" si="309"/>
        <v>1879</v>
      </c>
      <c r="I191" s="43">
        <f t="shared" si="310"/>
        <v>1879.5</v>
      </c>
      <c r="J191" s="53">
        <f t="shared" si="296"/>
        <v>32.299999999999997</v>
      </c>
      <c r="K191" s="16">
        <f t="shared" si="311"/>
        <v>34.163636363636357</v>
      </c>
      <c r="L191" s="53">
        <f t="shared" si="312"/>
        <v>-1.8636363636363598</v>
      </c>
      <c r="M191" s="36"/>
      <c r="N191" s="40">
        <f t="shared" si="293"/>
        <v>-0.6191570923671571</v>
      </c>
      <c r="O191" s="40">
        <f t="shared" ref="O191" si="404">O190</f>
        <v>-8.2000000000000003E-2</v>
      </c>
      <c r="P191" s="40">
        <f t="shared" si="291"/>
        <v>0.73529334627387444</v>
      </c>
      <c r="Q191" s="40">
        <f t="shared" ref="Q191" si="405">Q190</f>
        <v>0.50700000000000001</v>
      </c>
      <c r="U191">
        <f t="shared" si="278"/>
        <v>9.0999999999999998E-2</v>
      </c>
      <c r="V191" s="19"/>
    </row>
    <row r="192" spans="1:22">
      <c r="A192">
        <v>1890</v>
      </c>
      <c r="B192" s="1">
        <v>7.1</v>
      </c>
      <c r="D192" s="1">
        <f t="shared" si="283"/>
        <v>39.654545454545456</v>
      </c>
      <c r="E192" s="11">
        <f t="shared" si="339"/>
        <v>43.006666666666661</v>
      </c>
      <c r="H192" s="43">
        <f t="shared" si="309"/>
        <v>1880</v>
      </c>
      <c r="I192" s="43">
        <f t="shared" si="310"/>
        <v>1880.5</v>
      </c>
      <c r="J192" s="53">
        <f t="shared" si="296"/>
        <v>54.3</v>
      </c>
      <c r="K192" s="16">
        <f t="shared" si="311"/>
        <v>34.927272727272729</v>
      </c>
      <c r="L192" s="53">
        <f t="shared" si="312"/>
        <v>19.372727272727268</v>
      </c>
      <c r="M192" s="36"/>
      <c r="N192" s="40">
        <f t="shared" si="293"/>
        <v>-8.2834184879911427E-2</v>
      </c>
      <c r="O192" s="40">
        <f t="shared" ref="O192" si="406">O191</f>
        <v>-8.2000000000000003E-2</v>
      </c>
      <c r="P192" s="40">
        <f t="shared" si="291"/>
        <v>0.19916273637016532</v>
      </c>
      <c r="Q192" s="40">
        <f t="shared" ref="Q192" si="407">Q191</f>
        <v>0.50700000000000001</v>
      </c>
      <c r="U192">
        <f t="shared" si="278"/>
        <v>9.0999999999999998E-2</v>
      </c>
      <c r="V192" s="19"/>
    </row>
    <row r="193" spans="1:22">
      <c r="A193">
        <v>1891</v>
      </c>
      <c r="B193" s="1">
        <v>35.6</v>
      </c>
      <c r="D193" s="1">
        <f t="shared" si="283"/>
        <v>39.727272727272727</v>
      </c>
      <c r="E193" s="11">
        <f t="shared" si="339"/>
        <v>41.61999999999999</v>
      </c>
      <c r="H193" s="43">
        <f t="shared" si="309"/>
        <v>1881</v>
      </c>
      <c r="I193" s="43">
        <f t="shared" si="310"/>
        <v>1881.5</v>
      </c>
      <c r="J193" s="53">
        <f t="shared" si="296"/>
        <v>59.7</v>
      </c>
      <c r="K193" s="16">
        <f t="shared" si="311"/>
        <v>35.090909090909093</v>
      </c>
      <c r="L193" s="53">
        <f t="shared" si="312"/>
        <v>24.609090909090909</v>
      </c>
      <c r="M193" s="36"/>
      <c r="N193" s="40">
        <f t="shared" si="293"/>
        <v>0.48101355664797518</v>
      </c>
      <c r="O193" s="40">
        <f t="shared" ref="O193" si="408">O192</f>
        <v>-8.2000000000000003E-2</v>
      </c>
      <c r="P193" s="40">
        <f t="shared" si="291"/>
        <v>-0.41240502428972831</v>
      </c>
      <c r="Q193" s="40">
        <f t="shared" ref="Q193" si="409">Q192</f>
        <v>0.50700000000000001</v>
      </c>
      <c r="U193">
        <f t="shared" si="278"/>
        <v>9.0999999999999998E-2</v>
      </c>
      <c r="V193" s="19"/>
    </row>
    <row r="194" spans="1:22">
      <c r="A194">
        <v>1892</v>
      </c>
      <c r="B194" s="1">
        <v>73</v>
      </c>
      <c r="D194" s="1">
        <f t="shared" si="283"/>
        <v>40.963636363636361</v>
      </c>
      <c r="E194" s="11">
        <f t="shared" si="339"/>
        <v>42.083333333333329</v>
      </c>
      <c r="H194" s="43">
        <f t="shared" si="309"/>
        <v>1882</v>
      </c>
      <c r="I194" s="43">
        <f t="shared" si="310"/>
        <v>1882.5</v>
      </c>
      <c r="J194" s="53">
        <f t="shared" si="296"/>
        <v>63.7</v>
      </c>
      <c r="K194" s="16">
        <f t="shared" si="311"/>
        <v>34.581818181818178</v>
      </c>
      <c r="L194" s="53">
        <f t="shared" si="312"/>
        <v>29.118181818181824</v>
      </c>
      <c r="M194" s="36"/>
      <c r="N194" s="40">
        <f t="shared" si="293"/>
        <v>0.88502610045859698</v>
      </c>
      <c r="O194" s="40">
        <f t="shared" ref="O194" si="410">O193</f>
        <v>-8.2000000000000003E-2</v>
      </c>
      <c r="P194" s="40">
        <f t="shared" si="291"/>
        <v>-0.86776555182479842</v>
      </c>
      <c r="Q194" s="40">
        <f t="shared" ref="Q194" si="411">Q193</f>
        <v>0.50700000000000001</v>
      </c>
      <c r="U194">
        <f t="shared" si="278"/>
        <v>9.0999999999999998E-2</v>
      </c>
      <c r="V194" s="19"/>
    </row>
    <row r="195" spans="1:22">
      <c r="A195">
        <v>1893</v>
      </c>
      <c r="B195" s="1">
        <v>85.1</v>
      </c>
      <c r="C195" s="4" t="s">
        <v>5</v>
      </c>
      <c r="D195" s="1">
        <f t="shared" si="283"/>
        <v>41.445454545454545</v>
      </c>
      <c r="E195" s="11">
        <f t="shared" si="339"/>
        <v>43.453333333333326</v>
      </c>
      <c r="H195" s="43">
        <f t="shared" si="309"/>
        <v>1883</v>
      </c>
      <c r="I195" s="43">
        <f t="shared" si="310"/>
        <v>1883.5</v>
      </c>
      <c r="J195" s="53">
        <f t="shared" si="296"/>
        <v>63.5</v>
      </c>
      <c r="K195" s="16">
        <f t="shared" si="311"/>
        <v>34.845454545454544</v>
      </c>
      <c r="L195" s="53">
        <f t="shared" si="312"/>
        <v>28.654545454545456</v>
      </c>
      <c r="M195" s="36"/>
      <c r="N195" s="40">
        <f t="shared" si="293"/>
        <v>0.99495478780267022</v>
      </c>
      <c r="O195" s="40">
        <f t="shared" ref="O195" si="412">O194</f>
        <v>-8.2000000000000003E-2</v>
      </c>
      <c r="P195" s="40">
        <f t="shared" si="291"/>
        <v>-0.99444129651794411</v>
      </c>
      <c r="Q195" s="40">
        <f t="shared" ref="Q195" si="413">Q194</f>
        <v>0.50700000000000001</v>
      </c>
      <c r="U195">
        <f t="shared" si="278"/>
        <v>9.0999999999999998E-2</v>
      </c>
      <c r="V195" s="19"/>
    </row>
    <row r="196" spans="1:22">
      <c r="A196">
        <v>1894</v>
      </c>
      <c r="B196" s="1">
        <v>78</v>
      </c>
      <c r="D196" s="1">
        <f t="shared" si="283"/>
        <v>41.736363636363642</v>
      </c>
      <c r="E196" s="11">
        <f t="shared" si="339"/>
        <v>44.486666666666657</v>
      </c>
      <c r="H196" s="43">
        <f t="shared" si="309"/>
        <v>1884</v>
      </c>
      <c r="I196" s="43">
        <f t="shared" si="310"/>
        <v>1884.5</v>
      </c>
      <c r="J196" s="53">
        <f t="shared" si="296"/>
        <v>52.2</v>
      </c>
      <c r="K196" s="16">
        <f t="shared" si="311"/>
        <v>34.945454545454545</v>
      </c>
      <c r="L196" s="53">
        <f t="shared" si="312"/>
        <v>17.254545454545458</v>
      </c>
      <c r="M196" s="36"/>
      <c r="N196" s="40">
        <f t="shared" si="293"/>
        <v>0.77427159731031781</v>
      </c>
      <c r="O196" s="40">
        <f t="shared" ref="O196" si="414">O195</f>
        <v>-8.2000000000000003E-2</v>
      </c>
      <c r="P196" s="40">
        <f t="shared" si="291"/>
        <v>-0.74445110775970125</v>
      </c>
      <c r="Q196" s="40">
        <f t="shared" ref="Q196" si="415">Q195</f>
        <v>0.50700000000000001</v>
      </c>
      <c r="U196">
        <f t="shared" ref="U196:U259" si="416">U195</f>
        <v>9.0999999999999998E-2</v>
      </c>
      <c r="V196" s="19"/>
    </row>
    <row r="197" spans="1:22">
      <c r="A197">
        <v>1895</v>
      </c>
      <c r="B197" s="1">
        <v>64</v>
      </c>
      <c r="D197" s="1">
        <f t="shared" si="283"/>
        <v>41.336363636363636</v>
      </c>
      <c r="E197" s="11">
        <f t="shared" si="339"/>
        <v>45.603333333333325</v>
      </c>
      <c r="H197" s="43">
        <f t="shared" si="309"/>
        <v>1885</v>
      </c>
      <c r="I197" s="43">
        <f t="shared" si="310"/>
        <v>1885.5</v>
      </c>
      <c r="J197" s="53">
        <f t="shared" si="296"/>
        <v>25.4</v>
      </c>
      <c r="K197" s="16">
        <f t="shared" si="311"/>
        <v>35.24545454545455</v>
      </c>
      <c r="L197" s="53">
        <f t="shared" si="312"/>
        <v>-9.845454545454551</v>
      </c>
      <c r="M197" s="36"/>
      <c r="N197" s="40">
        <f t="shared" si="293"/>
        <v>0.29630698068650074</v>
      </c>
      <c r="O197" s="40">
        <f t="shared" ref="O197" si="417">O196</f>
        <v>-8.2000000000000003E-2</v>
      </c>
      <c r="P197" s="40">
        <f t="shared" si="291"/>
        <v>-0.21248412218591808</v>
      </c>
      <c r="Q197" s="40">
        <f t="shared" ref="Q197" si="418">Q196</f>
        <v>0.50700000000000001</v>
      </c>
      <c r="U197">
        <f t="shared" si="416"/>
        <v>9.0999999999999998E-2</v>
      </c>
      <c r="V197" s="19"/>
    </row>
    <row r="198" spans="1:22">
      <c r="A198">
        <v>1896</v>
      </c>
      <c r="B198" s="1">
        <v>41.8</v>
      </c>
      <c r="D198" s="1">
        <f t="shared" si="283"/>
        <v>38.554545454545455</v>
      </c>
      <c r="E198" s="11">
        <f t="shared" si="339"/>
        <v>46.453333333333326</v>
      </c>
      <c r="H198" s="43">
        <f t="shared" si="309"/>
        <v>1886</v>
      </c>
      <c r="I198" s="43">
        <f t="shared" si="310"/>
        <v>1886.5</v>
      </c>
      <c r="J198" s="53">
        <f t="shared" si="296"/>
        <v>13.1</v>
      </c>
      <c r="K198" s="16">
        <f t="shared" si="311"/>
        <v>36.945454545454552</v>
      </c>
      <c r="L198" s="53">
        <f t="shared" si="312"/>
        <v>-23.845454545454551</v>
      </c>
      <c r="M198" s="36"/>
      <c r="N198" s="40">
        <f t="shared" si="293"/>
        <v>-0.28011699158013431</v>
      </c>
      <c r="O198" s="40">
        <f t="shared" ref="O198" si="419">O197</f>
        <v>-8.2000000000000003E-2</v>
      </c>
      <c r="P198" s="40">
        <f t="shared" si="291"/>
        <v>0.39996577425148494</v>
      </c>
      <c r="Q198" s="40">
        <f t="shared" ref="Q198" si="420">Q197</f>
        <v>0.50700000000000001</v>
      </c>
      <c r="U198">
        <f t="shared" si="416"/>
        <v>9.0999999999999998E-2</v>
      </c>
      <c r="V198" s="19"/>
    </row>
    <row r="199" spans="1:22">
      <c r="A199">
        <v>1897</v>
      </c>
      <c r="B199" s="1">
        <v>26.2</v>
      </c>
      <c r="D199" s="1">
        <f t="shared" ref="D199:D262" si="421">AVERAGE(B195:B205)</f>
        <v>34.136363636363633</v>
      </c>
      <c r="E199" s="11">
        <f t="shared" si="339"/>
        <v>47.083333333333329</v>
      </c>
      <c r="H199" s="43">
        <f t="shared" si="309"/>
        <v>1887</v>
      </c>
      <c r="I199" s="43">
        <f t="shared" si="310"/>
        <v>1887.5</v>
      </c>
      <c r="J199" s="53">
        <f t="shared" si="296"/>
        <v>6.8</v>
      </c>
      <c r="K199" s="16">
        <f t="shared" si="311"/>
        <v>39.254545454545458</v>
      </c>
      <c r="L199" s="53">
        <f t="shared" si="312"/>
        <v>-32.45454545454546</v>
      </c>
      <c r="M199" s="36"/>
      <c r="N199" s="40">
        <f t="shared" si="293"/>
        <v>-0.76346135285788719</v>
      </c>
      <c r="O199" s="40">
        <f t="shared" ref="O199" si="422">O198</f>
        <v>-8.2000000000000003E-2</v>
      </c>
      <c r="P199" s="40">
        <f t="shared" si="291"/>
        <v>0.86092006985799308</v>
      </c>
      <c r="Q199" s="40">
        <f t="shared" ref="Q199" si="423">Q198</f>
        <v>0.50700000000000001</v>
      </c>
      <c r="U199">
        <f t="shared" si="416"/>
        <v>9.0999999999999998E-2</v>
      </c>
      <c r="V199" s="19"/>
    </row>
    <row r="200" spans="1:22">
      <c r="A200">
        <v>1898</v>
      </c>
      <c r="B200" s="1">
        <v>26.7</v>
      </c>
      <c r="D200" s="1">
        <f t="shared" si="421"/>
        <v>30.218181818181812</v>
      </c>
      <c r="E200" s="11">
        <f t="shared" si="339"/>
        <v>46.719999999999992</v>
      </c>
      <c r="H200" s="43">
        <f t="shared" si="309"/>
        <v>1888</v>
      </c>
      <c r="I200" s="43">
        <f t="shared" si="310"/>
        <v>1888.5</v>
      </c>
      <c r="J200" s="53">
        <f t="shared" si="296"/>
        <v>6.3</v>
      </c>
      <c r="K200" s="16">
        <f t="shared" si="311"/>
        <v>40.554545454545455</v>
      </c>
      <c r="L200" s="53">
        <f t="shared" si="312"/>
        <v>-34.254545454545458</v>
      </c>
      <c r="M200" s="36"/>
      <c r="N200" s="40">
        <f t="shared" si="293"/>
        <v>-0.99311640622113362</v>
      </c>
      <c r="O200" s="40">
        <f t="shared" ref="O200" si="424">O199</f>
        <v>-8.2000000000000003E-2</v>
      </c>
      <c r="P200" s="40">
        <f t="shared" si="291"/>
        <v>0.99578245548895905</v>
      </c>
      <c r="Q200" s="40">
        <f t="shared" ref="Q200" si="425">Q199</f>
        <v>0.50700000000000001</v>
      </c>
      <c r="U200">
        <f t="shared" si="416"/>
        <v>9.0999999999999998E-2</v>
      </c>
      <c r="V200" s="19"/>
    </row>
    <row r="201" spans="1:22">
      <c r="A201">
        <v>1899</v>
      </c>
      <c r="B201" s="1">
        <v>12.1</v>
      </c>
      <c r="D201" s="1">
        <f t="shared" si="421"/>
        <v>28.9</v>
      </c>
      <c r="E201" s="11">
        <f t="shared" si="339"/>
        <v>44.656666666666659</v>
      </c>
      <c r="H201" s="43">
        <f t="shared" si="309"/>
        <v>1889</v>
      </c>
      <c r="I201" s="43">
        <f t="shared" si="310"/>
        <v>1889.5</v>
      </c>
      <c r="J201" s="53">
        <f t="shared" si="296"/>
        <v>7.1</v>
      </c>
      <c r="K201" s="16">
        <f t="shared" si="311"/>
        <v>40.599999999999994</v>
      </c>
      <c r="L201" s="53">
        <f t="shared" si="312"/>
        <v>-33.499999999999993</v>
      </c>
      <c r="M201" s="36"/>
      <c r="N201" s="40">
        <f t="shared" si="293"/>
        <v>-0.892770454517548</v>
      </c>
      <c r="O201" s="40">
        <f t="shared" ref="O201" si="426">O200</f>
        <v>-8.2000000000000003E-2</v>
      </c>
      <c r="P201" s="40">
        <f t="shared" si="291"/>
        <v>0.75347091499215335</v>
      </c>
      <c r="Q201" s="40">
        <f t="shared" ref="Q201" si="427">Q200</f>
        <v>0.50700000000000001</v>
      </c>
      <c r="U201">
        <f t="shared" si="416"/>
        <v>9.0999999999999998E-2</v>
      </c>
      <c r="V201" s="19"/>
    </row>
    <row r="202" spans="1:22">
      <c r="A202">
        <v>1900</v>
      </c>
      <c r="B202" s="1">
        <v>9.5</v>
      </c>
      <c r="D202" s="1">
        <f t="shared" si="421"/>
        <v>27.972727272727273</v>
      </c>
      <c r="E202" s="11">
        <f t="shared" si="339"/>
        <v>40.340000000000003</v>
      </c>
      <c r="H202" s="43">
        <f t="shared" si="309"/>
        <v>1890</v>
      </c>
      <c r="I202" s="43">
        <f t="shared" si="310"/>
        <v>1890.5</v>
      </c>
      <c r="J202" s="53">
        <f t="shared" si="296"/>
        <v>35.6</v>
      </c>
      <c r="K202" s="16">
        <f t="shared" si="311"/>
        <v>39.654545454545456</v>
      </c>
      <c r="L202" s="53">
        <f t="shared" si="312"/>
        <v>-4.0545454545454547</v>
      </c>
      <c r="M202" s="36"/>
      <c r="N202" s="40">
        <f t="shared" si="293"/>
        <v>-0.49576728776925327</v>
      </c>
      <c r="O202" s="40">
        <f t="shared" ref="O202" si="428">O201</f>
        <v>-8.2000000000000003E-2</v>
      </c>
      <c r="P202" s="40">
        <f t="shared" ref="P202:P265" si="429" xml:space="preserve"> SIN((2*PI()*(I202-2000+Q202)/10.04352) + 1.984402856)</f>
        <v>0.22576613256368086</v>
      </c>
      <c r="Q202" s="40">
        <f t="shared" ref="Q202" si="430">Q201</f>
        <v>0.50700000000000001</v>
      </c>
      <c r="U202">
        <f t="shared" si="416"/>
        <v>9.0999999999999998E-2</v>
      </c>
      <c r="V202" s="19"/>
    </row>
    <row r="203" spans="1:22">
      <c r="A203">
        <v>1901</v>
      </c>
      <c r="B203" s="1">
        <v>2.7</v>
      </c>
      <c r="C203" s="4" t="s">
        <v>3</v>
      </c>
      <c r="D203" s="1">
        <f t="shared" si="421"/>
        <v>29.809090909090909</v>
      </c>
      <c r="E203" s="11">
        <f t="shared" si="339"/>
        <v>36.723333333333336</v>
      </c>
      <c r="H203" s="43">
        <f t="shared" si="309"/>
        <v>1891</v>
      </c>
      <c r="I203" s="43">
        <f t="shared" si="310"/>
        <v>1891.5</v>
      </c>
      <c r="J203" s="53">
        <f t="shared" si="296"/>
        <v>73</v>
      </c>
      <c r="K203" s="16">
        <f t="shared" si="311"/>
        <v>39.727272727272727</v>
      </c>
      <c r="L203" s="53">
        <f t="shared" si="312"/>
        <v>33.272727272727273</v>
      </c>
      <c r="M203" s="36"/>
      <c r="N203" s="40">
        <f t="shared" ref="N203:N266" si="431">SIN((2*PI()*(I203-2000+O203)/10.74527)+0.726367997)</f>
        <v>6.5973569564199655E-2</v>
      </c>
      <c r="O203" s="40">
        <f t="shared" ref="O203" si="432">O202</f>
        <v>-8.2000000000000003E-2</v>
      </c>
      <c r="P203" s="40">
        <f t="shared" si="429"/>
        <v>-0.38745240654562418</v>
      </c>
      <c r="Q203" s="40">
        <f t="shared" ref="Q203" si="433">Q202</f>
        <v>0.50700000000000001</v>
      </c>
      <c r="U203">
        <f t="shared" si="416"/>
        <v>9.0999999999999998E-2</v>
      </c>
      <c r="V203" s="19"/>
    </row>
    <row r="204" spans="1:22">
      <c r="A204">
        <v>1902</v>
      </c>
      <c r="B204" s="1">
        <v>5</v>
      </c>
      <c r="D204" s="1">
        <f t="shared" si="421"/>
        <v>31.836363636363636</v>
      </c>
      <c r="E204" s="11">
        <f t="shared" si="339"/>
        <v>33.503333333333337</v>
      </c>
      <c r="H204" s="43">
        <f t="shared" si="309"/>
        <v>1892</v>
      </c>
      <c r="I204" s="43">
        <f t="shared" si="310"/>
        <v>1892.5</v>
      </c>
      <c r="J204" s="53">
        <f t="shared" ref="J204:J267" si="434">AVERAGEIFS(SS_Numbers,Year,"&gt;"&amp;H204,Year,"&lt;="&amp;H205)</f>
        <v>85.1</v>
      </c>
      <c r="K204" s="16">
        <f t="shared" si="311"/>
        <v>40.963636363636361</v>
      </c>
      <c r="L204" s="53">
        <f t="shared" si="312"/>
        <v>44.136363636363633</v>
      </c>
      <c r="M204" s="36"/>
      <c r="N204" s="40">
        <f t="shared" si="431"/>
        <v>0.6057921787828846</v>
      </c>
      <c r="O204" s="40">
        <f t="shared" ref="O204" si="435">O203</f>
        <v>-8.2000000000000003E-2</v>
      </c>
      <c r="P204" s="40">
        <f t="shared" si="429"/>
        <v>-0.85391505077153695</v>
      </c>
      <c r="Q204" s="40">
        <f t="shared" ref="Q204" si="436">Q203</f>
        <v>0.50700000000000001</v>
      </c>
      <c r="U204">
        <f t="shared" si="416"/>
        <v>9.0999999999999998E-2</v>
      </c>
      <c r="V204" s="19"/>
    </row>
    <row r="205" spans="1:22">
      <c r="A205">
        <v>1903</v>
      </c>
      <c r="B205" s="1">
        <v>24.4</v>
      </c>
      <c r="D205" s="1">
        <f t="shared" si="421"/>
        <v>33.4</v>
      </c>
      <c r="E205" s="11">
        <f t="shared" si="339"/>
        <v>32.110000000000007</v>
      </c>
      <c r="H205" s="43">
        <f t="shared" si="309"/>
        <v>1893</v>
      </c>
      <c r="I205" s="43">
        <f t="shared" si="310"/>
        <v>1893.5</v>
      </c>
      <c r="J205" s="53">
        <f t="shared" si="434"/>
        <v>78</v>
      </c>
      <c r="K205" s="16">
        <f t="shared" si="311"/>
        <v>41.445454545454545</v>
      </c>
      <c r="L205" s="53">
        <f t="shared" si="312"/>
        <v>36.554545454545455</v>
      </c>
      <c r="M205" s="36"/>
      <c r="N205" s="40">
        <f t="shared" si="431"/>
        <v>0.94431310868856921</v>
      </c>
      <c r="O205" s="40">
        <f t="shared" ref="O205" si="437">O204</f>
        <v>-8.2000000000000003E-2</v>
      </c>
      <c r="P205" s="40">
        <f t="shared" si="429"/>
        <v>-0.9969390859882733</v>
      </c>
      <c r="Q205" s="40">
        <f t="shared" ref="Q205" si="438">Q204</f>
        <v>0.50700000000000001</v>
      </c>
      <c r="U205">
        <f t="shared" si="416"/>
        <v>9.0999999999999998E-2</v>
      </c>
      <c r="V205" s="19"/>
    </row>
    <row r="206" spans="1:22">
      <c r="A206">
        <v>1904</v>
      </c>
      <c r="B206" s="1">
        <v>42</v>
      </c>
      <c r="D206" s="1">
        <f t="shared" si="421"/>
        <v>33.990909090909092</v>
      </c>
      <c r="E206" s="11">
        <f t="shared" si="339"/>
        <v>32.020000000000003</v>
      </c>
      <c r="H206" s="43">
        <f t="shared" si="309"/>
        <v>1894</v>
      </c>
      <c r="I206" s="43">
        <f t="shared" si="310"/>
        <v>1894.5</v>
      </c>
      <c r="J206" s="53">
        <f t="shared" si="434"/>
        <v>64</v>
      </c>
      <c r="K206" s="16">
        <f t="shared" si="311"/>
        <v>41.736363636363642</v>
      </c>
      <c r="L206" s="53">
        <f t="shared" si="312"/>
        <v>22.263636363636358</v>
      </c>
      <c r="M206" s="36"/>
      <c r="N206" s="40">
        <f t="shared" si="431"/>
        <v>0.96904980039930055</v>
      </c>
      <c r="O206" s="40">
        <f t="shared" ref="O206" si="439">O205</f>
        <v>-8.2000000000000003E-2</v>
      </c>
      <c r="P206" s="40">
        <f t="shared" si="429"/>
        <v>-0.7623510965105269</v>
      </c>
      <c r="Q206" s="40">
        <f t="shared" ref="Q206" si="440">Q205</f>
        <v>0.50700000000000001</v>
      </c>
      <c r="U206">
        <f t="shared" si="416"/>
        <v>9.0999999999999998E-2</v>
      </c>
      <c r="V206" s="19"/>
    </row>
    <row r="207" spans="1:22">
      <c r="A207">
        <v>1905</v>
      </c>
      <c r="B207" s="1">
        <v>63.5</v>
      </c>
      <c r="C207" s="4" t="s">
        <v>5</v>
      </c>
      <c r="D207" s="1">
        <f t="shared" si="421"/>
        <v>33.645454545454541</v>
      </c>
      <c r="E207" s="11">
        <f t="shared" si="339"/>
        <v>33.570000000000007</v>
      </c>
      <c r="H207" s="43">
        <f t="shared" si="309"/>
        <v>1895</v>
      </c>
      <c r="I207" s="43">
        <f t="shared" si="310"/>
        <v>1895.5</v>
      </c>
      <c r="J207" s="53">
        <f t="shared" si="434"/>
        <v>41.8</v>
      </c>
      <c r="K207" s="16">
        <f t="shared" si="311"/>
        <v>41.336363636363636</v>
      </c>
      <c r="L207" s="53">
        <f t="shared" si="312"/>
        <v>0.46363636363636118</v>
      </c>
      <c r="M207" s="36"/>
      <c r="N207" s="40">
        <f t="shared" si="431"/>
        <v>0.67178253961427303</v>
      </c>
      <c r="O207" s="40">
        <f t="shared" ref="O207" si="441">O206</f>
        <v>-8.2000000000000003E-2</v>
      </c>
      <c r="P207" s="40">
        <f t="shared" si="429"/>
        <v>-0.2390063062137788</v>
      </c>
      <c r="Q207" s="40">
        <f t="shared" ref="Q207" si="442">Q206</f>
        <v>0.50700000000000001</v>
      </c>
      <c r="U207">
        <f t="shared" si="416"/>
        <v>9.0999999999999998E-2</v>
      </c>
      <c r="V207" s="19"/>
    </row>
    <row r="208" spans="1:22">
      <c r="A208">
        <v>1906</v>
      </c>
      <c r="B208" s="1">
        <v>53.8</v>
      </c>
      <c r="D208" s="1">
        <f t="shared" si="421"/>
        <v>33.727272727272727</v>
      </c>
      <c r="E208" s="11">
        <f t="shared" si="339"/>
        <v>34.986666666666672</v>
      </c>
      <c r="H208" s="43">
        <f t="shared" si="309"/>
        <v>1896</v>
      </c>
      <c r="I208" s="43">
        <f t="shared" si="310"/>
        <v>1896.5</v>
      </c>
      <c r="J208" s="53">
        <f t="shared" si="434"/>
        <v>26.2</v>
      </c>
      <c r="K208" s="16">
        <f t="shared" si="311"/>
        <v>38.554545454545455</v>
      </c>
      <c r="L208" s="53">
        <f t="shared" si="312"/>
        <v>-12.354545454545455</v>
      </c>
      <c r="M208" s="36"/>
      <c r="N208" s="40">
        <f t="shared" si="431"/>
        <v>0.1512897718591234</v>
      </c>
      <c r="O208" s="40">
        <f t="shared" ref="O208" si="443">O207</f>
        <v>-8.2000000000000003E-2</v>
      </c>
      <c r="P208" s="40">
        <f t="shared" si="429"/>
        <v>0.37486724002464128</v>
      </c>
      <c r="Q208" s="40">
        <f t="shared" ref="Q208" si="444">Q207</f>
        <v>0.50700000000000001</v>
      </c>
      <c r="U208">
        <f t="shared" si="416"/>
        <v>9.0999999999999998E-2</v>
      </c>
      <c r="V208" s="19"/>
    </row>
    <row r="209" spans="1:22">
      <c r="A209">
        <v>1907</v>
      </c>
      <c r="B209" s="1">
        <v>62</v>
      </c>
      <c r="D209" s="1">
        <f t="shared" si="421"/>
        <v>33.4</v>
      </c>
      <c r="E209" s="11">
        <f t="shared" si="339"/>
        <v>36.64</v>
      </c>
      <c r="H209" s="43">
        <f t="shared" si="309"/>
        <v>1897</v>
      </c>
      <c r="I209" s="43">
        <f t="shared" si="310"/>
        <v>1897.5</v>
      </c>
      <c r="J209" s="53">
        <f t="shared" si="434"/>
        <v>26.7</v>
      </c>
      <c r="K209" s="16">
        <f t="shared" si="311"/>
        <v>34.136363636363633</v>
      </c>
      <c r="L209" s="53">
        <f t="shared" si="312"/>
        <v>-7.4363636363636338</v>
      </c>
      <c r="M209" s="36"/>
      <c r="N209" s="40">
        <f t="shared" si="431"/>
        <v>-0.4194748235056483</v>
      </c>
      <c r="O209" s="40">
        <f t="shared" ref="O209" si="445">O208</f>
        <v>-8.2000000000000003E-2</v>
      </c>
      <c r="P209" s="40">
        <f t="shared" si="429"/>
        <v>0.846751792665696</v>
      </c>
      <c r="Q209" s="40">
        <f t="shared" ref="Q209" si="446">Q208</f>
        <v>0.50700000000000001</v>
      </c>
      <c r="U209">
        <f t="shared" si="416"/>
        <v>9.0999999999999998E-2</v>
      </c>
      <c r="V209" s="19"/>
    </row>
    <row r="210" spans="1:22">
      <c r="A210">
        <v>1908</v>
      </c>
      <c r="B210" s="1">
        <v>48.5</v>
      </c>
      <c r="D210" s="1">
        <f t="shared" si="421"/>
        <v>32.054545454545455</v>
      </c>
      <c r="E210" s="11">
        <f t="shared" si="339"/>
        <v>38.143333333333338</v>
      </c>
      <c r="H210" s="43">
        <f t="shared" ref="H210:H273" si="447">H209+1</f>
        <v>1898</v>
      </c>
      <c r="I210" s="43">
        <f t="shared" ref="I210:I273" si="448">I209+1</f>
        <v>1898.5</v>
      </c>
      <c r="J210" s="53">
        <f t="shared" si="434"/>
        <v>12.1</v>
      </c>
      <c r="K210" s="16">
        <f t="shared" ref="K210:K273" si="449">AVERAGE(J205:J215)</f>
        <v>30.218181818181812</v>
      </c>
      <c r="L210" s="53">
        <f t="shared" ref="L210:L273" si="450">J210-K210</f>
        <v>-18.11818181818181</v>
      </c>
      <c r="M210" s="36"/>
      <c r="N210" s="40">
        <f t="shared" si="431"/>
        <v>-0.85085282482167912</v>
      </c>
      <c r="O210" s="40">
        <f t="shared" ref="O210" si="451">O209</f>
        <v>-8.2000000000000003E-2</v>
      </c>
      <c r="P210" s="40">
        <f t="shared" si="429"/>
        <v>0.99791097368066073</v>
      </c>
      <c r="Q210" s="40">
        <f t="shared" ref="Q210" si="452">Q209</f>
        <v>0.50700000000000001</v>
      </c>
      <c r="U210">
        <f t="shared" si="416"/>
        <v>9.0999999999999998E-2</v>
      </c>
      <c r="V210" s="19"/>
    </row>
    <row r="211" spans="1:22">
      <c r="A211">
        <v>1909</v>
      </c>
      <c r="B211" s="1">
        <v>43.9</v>
      </c>
      <c r="D211" s="1">
        <f t="shared" si="421"/>
        <v>32.545454545454547</v>
      </c>
      <c r="E211" s="11">
        <f t="shared" si="339"/>
        <v>39.406666666666673</v>
      </c>
      <c r="H211" s="43">
        <f t="shared" si="447"/>
        <v>1899</v>
      </c>
      <c r="I211" s="43">
        <f t="shared" si="448"/>
        <v>1899.5</v>
      </c>
      <c r="J211" s="53">
        <f t="shared" si="434"/>
        <v>9.5</v>
      </c>
      <c r="K211" s="16">
        <f t="shared" si="449"/>
        <v>28.9</v>
      </c>
      <c r="L211" s="53">
        <f t="shared" si="450"/>
        <v>-19.399999999999999</v>
      </c>
      <c r="M211" s="36"/>
      <c r="N211" s="40">
        <f t="shared" si="431"/>
        <v>-0.99950235080871874</v>
      </c>
      <c r="O211" s="40">
        <f t="shared" ref="O211" si="453">O210</f>
        <v>-8.2000000000000003E-2</v>
      </c>
      <c r="P211" s="40">
        <f t="shared" si="429"/>
        <v>0.77109000672815864</v>
      </c>
      <c r="Q211" s="40">
        <f t="shared" ref="Q211" si="454">Q210</f>
        <v>0.50700000000000001</v>
      </c>
      <c r="U211">
        <f t="shared" si="416"/>
        <v>9.0999999999999998E-2</v>
      </c>
      <c r="V211" s="19"/>
    </row>
    <row r="212" spans="1:22">
      <c r="A212">
        <v>1910</v>
      </c>
      <c r="B212" s="1">
        <v>18.600000000000001</v>
      </c>
      <c r="D212" s="1">
        <f t="shared" si="421"/>
        <v>31.963636363636365</v>
      </c>
      <c r="E212" s="11">
        <f t="shared" si="339"/>
        <v>38.950000000000003</v>
      </c>
      <c r="H212" s="43">
        <f t="shared" si="447"/>
        <v>1900</v>
      </c>
      <c r="I212" s="43">
        <f t="shared" si="448"/>
        <v>1900.5</v>
      </c>
      <c r="J212" s="53">
        <f t="shared" si="434"/>
        <v>2.7</v>
      </c>
      <c r="K212" s="16">
        <f t="shared" si="449"/>
        <v>27.972727272727273</v>
      </c>
      <c r="L212" s="53">
        <f t="shared" si="450"/>
        <v>-25.272727272727273</v>
      </c>
      <c r="M212" s="36"/>
      <c r="N212" s="40">
        <f t="shared" si="431"/>
        <v>-0.81602889678318902</v>
      </c>
      <c r="O212" s="40">
        <f t="shared" ref="O212" si="455">O211</f>
        <v>-8.2000000000000003E-2</v>
      </c>
      <c r="P212" s="40">
        <f t="shared" si="429"/>
        <v>0.25220218959929513</v>
      </c>
      <c r="Q212" s="40">
        <f t="shared" ref="Q212" si="456">Q211</f>
        <v>0.50700000000000001</v>
      </c>
      <c r="U212">
        <f t="shared" si="416"/>
        <v>9.0999999999999998E-2</v>
      </c>
      <c r="V212" s="19"/>
    </row>
    <row r="213" spans="1:22">
      <c r="A213">
        <v>1911</v>
      </c>
      <c r="B213" s="1">
        <v>5.7</v>
      </c>
      <c r="D213" s="1">
        <f t="shared" si="421"/>
        <v>36.518181818181823</v>
      </c>
      <c r="E213" s="11">
        <f t="shared" si="339"/>
        <v>37.330000000000013</v>
      </c>
      <c r="H213" s="43">
        <f t="shared" si="447"/>
        <v>1901</v>
      </c>
      <c r="I213" s="43">
        <f t="shared" si="448"/>
        <v>1901.5</v>
      </c>
      <c r="J213" s="53">
        <f t="shared" si="434"/>
        <v>5</v>
      </c>
      <c r="K213" s="16">
        <f t="shared" si="449"/>
        <v>29.809090909090909</v>
      </c>
      <c r="L213" s="53">
        <f t="shared" si="450"/>
        <v>-24.809090909090909</v>
      </c>
      <c r="M213" s="36"/>
      <c r="N213" s="40">
        <f t="shared" si="431"/>
        <v>-0.36139855277463717</v>
      </c>
      <c r="O213" s="40">
        <f t="shared" ref="O213" si="457">O212</f>
        <v>-8.2000000000000003E-2</v>
      </c>
      <c r="P213" s="40">
        <f t="shared" si="429"/>
        <v>-0.3622126068460258</v>
      </c>
      <c r="Q213" s="40">
        <f t="shared" ref="Q213" si="458">Q212</f>
        <v>0.50700000000000001</v>
      </c>
      <c r="U213">
        <f t="shared" si="416"/>
        <v>9.0999999999999998E-2</v>
      </c>
      <c r="V213" s="19"/>
    </row>
    <row r="214" spans="1:22">
      <c r="A214">
        <v>1912</v>
      </c>
      <c r="B214" s="1">
        <v>3.6</v>
      </c>
      <c r="D214" s="1">
        <f t="shared" si="421"/>
        <v>38.209090909090918</v>
      </c>
      <c r="E214" s="11">
        <f t="shared" si="339"/>
        <v>35.46</v>
      </c>
      <c r="H214" s="43">
        <f t="shared" si="447"/>
        <v>1902</v>
      </c>
      <c r="I214" s="43">
        <f t="shared" si="448"/>
        <v>1902.5</v>
      </c>
      <c r="J214" s="53">
        <f t="shared" si="434"/>
        <v>24.4</v>
      </c>
      <c r="K214" s="16">
        <f t="shared" si="449"/>
        <v>31.836363636363636</v>
      </c>
      <c r="L214" s="53">
        <f t="shared" si="450"/>
        <v>-7.4363636363636374</v>
      </c>
      <c r="M214" s="36"/>
      <c r="N214" s="40">
        <f t="shared" si="431"/>
        <v>0.21332031751163852</v>
      </c>
      <c r="O214" s="40">
        <f t="shared" ref="O214" si="459">O213</f>
        <v>-8.2000000000000003E-2</v>
      </c>
      <c r="P214" s="40">
        <f t="shared" si="429"/>
        <v>-0.8394316229640012</v>
      </c>
      <c r="Q214" s="40">
        <f t="shared" ref="Q214" si="460">Q213</f>
        <v>0.50700000000000001</v>
      </c>
      <c r="U214">
        <f t="shared" si="416"/>
        <v>9.0999999999999998E-2</v>
      </c>
      <c r="V214" s="19"/>
    </row>
    <row r="215" spans="1:22">
      <c r="A215">
        <v>1913</v>
      </c>
      <c r="B215" s="1">
        <v>1.4</v>
      </c>
      <c r="C215" s="4" t="s">
        <v>3</v>
      </c>
      <c r="D215" s="1">
        <f t="shared" si="421"/>
        <v>39.581818181818178</v>
      </c>
      <c r="E215" s="11">
        <f t="shared" si="339"/>
        <v>33.38333333333334</v>
      </c>
      <c r="H215" s="43">
        <f t="shared" si="447"/>
        <v>1903</v>
      </c>
      <c r="I215" s="43">
        <f t="shared" si="448"/>
        <v>1903.5</v>
      </c>
      <c r="J215" s="53">
        <f t="shared" si="434"/>
        <v>42</v>
      </c>
      <c r="K215" s="16">
        <f t="shared" si="449"/>
        <v>33.4</v>
      </c>
      <c r="L215" s="53">
        <f t="shared" si="450"/>
        <v>8.6000000000000014</v>
      </c>
      <c r="M215" s="36"/>
      <c r="N215" s="40">
        <f t="shared" si="431"/>
        <v>0.71715533295567846</v>
      </c>
      <c r="O215" s="40">
        <f t="shared" ref="O215" si="461">O214</f>
        <v>-8.2000000000000003E-2</v>
      </c>
      <c r="P215" s="40">
        <f t="shared" si="429"/>
        <v>-0.99869793846558763</v>
      </c>
      <c r="Q215" s="40">
        <f t="shared" ref="Q215" si="462">Q214</f>
        <v>0.50700000000000001</v>
      </c>
      <c r="U215">
        <f t="shared" si="416"/>
        <v>9.0999999999999998E-2</v>
      </c>
      <c r="V215" s="19"/>
    </row>
    <row r="216" spans="1:22">
      <c r="A216">
        <v>1914</v>
      </c>
      <c r="B216" s="1">
        <v>9.6</v>
      </c>
      <c r="D216" s="1">
        <f t="shared" si="421"/>
        <v>39.009090909090908</v>
      </c>
      <c r="E216" s="11">
        <f t="shared" si="339"/>
        <v>31.58666666666667</v>
      </c>
      <c r="H216" s="43">
        <f t="shared" si="447"/>
        <v>1904</v>
      </c>
      <c r="I216" s="43">
        <f t="shared" si="448"/>
        <v>1904.5</v>
      </c>
      <c r="J216" s="53">
        <f t="shared" si="434"/>
        <v>63.5</v>
      </c>
      <c r="K216" s="16">
        <f t="shared" si="449"/>
        <v>33.990909090909092</v>
      </c>
      <c r="L216" s="53">
        <f t="shared" si="450"/>
        <v>29.509090909090908</v>
      </c>
      <c r="M216" s="36"/>
      <c r="N216" s="40">
        <f t="shared" si="431"/>
        <v>0.98268799111119132</v>
      </c>
      <c r="O216" s="40">
        <f t="shared" ref="O216" si="463">O215</f>
        <v>-8.2000000000000003E-2</v>
      </c>
      <c r="P216" s="40">
        <f t="shared" si="429"/>
        <v>-0.77968602623738681</v>
      </c>
      <c r="Q216" s="40">
        <f t="shared" ref="Q216" si="464">Q215</f>
        <v>0.50700000000000001</v>
      </c>
      <c r="U216">
        <f t="shared" si="416"/>
        <v>9.0999999999999998E-2</v>
      </c>
      <c r="V216" s="19"/>
    </row>
    <row r="217" spans="1:22">
      <c r="A217">
        <v>1915</v>
      </c>
      <c r="B217" s="1">
        <v>47.4</v>
      </c>
      <c r="D217" s="1">
        <f t="shared" si="421"/>
        <v>39.690909090909095</v>
      </c>
      <c r="E217" s="11">
        <f t="shared" si="339"/>
        <v>31.426666666666666</v>
      </c>
      <c r="H217" s="43">
        <f t="shared" si="447"/>
        <v>1905</v>
      </c>
      <c r="I217" s="43">
        <f t="shared" si="448"/>
        <v>1905.5</v>
      </c>
      <c r="J217" s="53">
        <f t="shared" si="434"/>
        <v>53.8</v>
      </c>
      <c r="K217" s="16">
        <f t="shared" si="449"/>
        <v>33.645454545454541</v>
      </c>
      <c r="L217" s="53">
        <f t="shared" si="450"/>
        <v>20.154545454545456</v>
      </c>
      <c r="M217" s="36"/>
      <c r="N217" s="40">
        <f t="shared" si="431"/>
        <v>0.92168488497726608</v>
      </c>
      <c r="O217" s="40">
        <f t="shared" ref="O217" si="465">O216</f>
        <v>-8.2000000000000003E-2</v>
      </c>
      <c r="P217" s="40">
        <f t="shared" si="429"/>
        <v>-0.26535133739076394</v>
      </c>
      <c r="Q217" s="40">
        <f t="shared" ref="Q217" si="466">Q216</f>
        <v>0.50700000000000001</v>
      </c>
      <c r="U217">
        <f t="shared" si="416"/>
        <v>9.0999999999999998E-2</v>
      </c>
      <c r="V217" s="19"/>
    </row>
    <row r="218" spans="1:22">
      <c r="A218">
        <v>1916</v>
      </c>
      <c r="B218" s="1">
        <v>57.1</v>
      </c>
      <c r="D218" s="1">
        <f t="shared" si="421"/>
        <v>40.463636363636368</v>
      </c>
      <c r="E218" s="11">
        <f t="shared" si="339"/>
        <v>32.483333333333334</v>
      </c>
      <c r="H218" s="43">
        <f t="shared" si="447"/>
        <v>1906</v>
      </c>
      <c r="I218" s="43">
        <f t="shared" si="448"/>
        <v>1906.5</v>
      </c>
      <c r="J218" s="53">
        <f t="shared" si="434"/>
        <v>62</v>
      </c>
      <c r="K218" s="16">
        <f t="shared" si="449"/>
        <v>33.727272727272727</v>
      </c>
      <c r="L218" s="53">
        <f t="shared" si="450"/>
        <v>28.272727272727273</v>
      </c>
      <c r="M218" s="36"/>
      <c r="N218" s="40">
        <f t="shared" si="431"/>
        <v>0.55441663561129406</v>
      </c>
      <c r="O218" s="40">
        <f t="shared" ref="O218" si="467">O217</f>
        <v>-8.2000000000000003E-2</v>
      </c>
      <c r="P218" s="40">
        <f t="shared" si="429"/>
        <v>0.34949085204019442</v>
      </c>
      <c r="Q218" s="40">
        <f t="shared" ref="Q218" si="468">Q217</f>
        <v>0.50700000000000001</v>
      </c>
      <c r="U218">
        <f t="shared" si="416"/>
        <v>9.0999999999999998E-2</v>
      </c>
      <c r="V218" s="19"/>
    </row>
    <row r="219" spans="1:22">
      <c r="A219">
        <v>1917</v>
      </c>
      <c r="B219" s="1">
        <v>103.9</v>
      </c>
      <c r="C219" s="4" t="s">
        <v>5</v>
      </c>
      <c r="D219" s="1">
        <f t="shared" si="421"/>
        <v>40.663636363636371</v>
      </c>
      <c r="E219" s="11">
        <f t="shared" si="339"/>
        <v>35.51</v>
      </c>
      <c r="H219" s="43">
        <f t="shared" si="447"/>
        <v>1907</v>
      </c>
      <c r="I219" s="43">
        <f t="shared" si="448"/>
        <v>1907.5</v>
      </c>
      <c r="J219" s="53">
        <f t="shared" si="434"/>
        <v>48.5</v>
      </c>
      <c r="K219" s="16">
        <f t="shared" si="449"/>
        <v>33.4</v>
      </c>
      <c r="L219" s="53">
        <f t="shared" si="450"/>
        <v>15.100000000000001</v>
      </c>
      <c r="M219" s="36"/>
      <c r="N219" s="40">
        <f t="shared" si="431"/>
        <v>2.9222010454793695E-3</v>
      </c>
      <c r="O219" s="40">
        <f t="shared" ref="O219" si="469">O218</f>
        <v>-8.2000000000000003E-2</v>
      </c>
      <c r="P219" s="40">
        <f t="shared" si="429"/>
        <v>0.83195589816728643</v>
      </c>
      <c r="Q219" s="40">
        <f t="shared" ref="Q219" si="470">Q218</f>
        <v>0.50700000000000001</v>
      </c>
      <c r="U219">
        <f t="shared" si="416"/>
        <v>9.0999999999999998E-2</v>
      </c>
      <c r="V219" s="19"/>
    </row>
    <row r="220" spans="1:22">
      <c r="A220">
        <v>1918</v>
      </c>
      <c r="B220" s="1">
        <v>80.599999999999994</v>
      </c>
      <c r="D220" s="1">
        <f t="shared" si="421"/>
        <v>42.054545454545462</v>
      </c>
      <c r="E220" s="11">
        <f t="shared" si="339"/>
        <v>37.97</v>
      </c>
      <c r="H220" s="43">
        <f t="shared" si="447"/>
        <v>1908</v>
      </c>
      <c r="I220" s="43">
        <f t="shared" si="448"/>
        <v>1908.5</v>
      </c>
      <c r="J220" s="53">
        <f t="shared" si="434"/>
        <v>43.9</v>
      </c>
      <c r="K220" s="16">
        <f t="shared" si="449"/>
        <v>32.054545454545455</v>
      </c>
      <c r="L220" s="53">
        <f t="shared" si="450"/>
        <v>11.845454545454544</v>
      </c>
      <c r="M220" s="36"/>
      <c r="N220" s="40">
        <f t="shared" si="431"/>
        <v>-0.54954324686376088</v>
      </c>
      <c r="O220" s="40">
        <f t="shared" ref="O220" si="471">O219</f>
        <v>-8.2000000000000003E-2</v>
      </c>
      <c r="P220" s="40">
        <f t="shared" si="429"/>
        <v>0.99929983451059046</v>
      </c>
      <c r="Q220" s="40">
        <f t="shared" ref="Q220" si="472">Q219</f>
        <v>0.50700000000000001</v>
      </c>
      <c r="U220">
        <f t="shared" si="416"/>
        <v>9.0999999999999998E-2</v>
      </c>
      <c r="V220" s="19"/>
    </row>
    <row r="221" spans="1:22">
      <c r="A221">
        <v>1919</v>
      </c>
      <c r="B221" s="1">
        <v>63.6</v>
      </c>
      <c r="D221" s="1">
        <f t="shared" si="421"/>
        <v>45.209090909090918</v>
      </c>
      <c r="E221" s="11">
        <f t="shared" si="339"/>
        <v>39.879999999999995</v>
      </c>
      <c r="H221" s="43">
        <f t="shared" si="447"/>
        <v>1909</v>
      </c>
      <c r="I221" s="43">
        <f t="shared" si="448"/>
        <v>1909.5</v>
      </c>
      <c r="J221" s="53">
        <f t="shared" si="434"/>
        <v>18.600000000000001</v>
      </c>
      <c r="K221" s="16">
        <f t="shared" si="449"/>
        <v>32.545454545454547</v>
      </c>
      <c r="L221" s="53">
        <f t="shared" si="450"/>
        <v>-13.945454545454545</v>
      </c>
      <c r="M221" s="36"/>
      <c r="N221" s="40">
        <f t="shared" si="431"/>
        <v>-0.91940187984504962</v>
      </c>
      <c r="O221" s="40">
        <f t="shared" ref="O221" si="473">O220</f>
        <v>-8.2000000000000003E-2</v>
      </c>
      <c r="P221" s="40">
        <f t="shared" si="429"/>
        <v>0.78813756210962127</v>
      </c>
      <c r="Q221" s="40">
        <f t="shared" ref="Q221" si="474">Q220</f>
        <v>0.50700000000000001</v>
      </c>
      <c r="U221">
        <f t="shared" si="416"/>
        <v>9.0999999999999998E-2</v>
      </c>
      <c r="V221" s="19"/>
    </row>
    <row r="222" spans="1:22">
      <c r="A222">
        <v>1920</v>
      </c>
      <c r="B222" s="1">
        <v>37.6</v>
      </c>
      <c r="D222" s="1">
        <f t="shared" si="421"/>
        <v>46.709090909090918</v>
      </c>
      <c r="E222" s="11">
        <f t="shared" si="339"/>
        <v>40.896666666666654</v>
      </c>
      <c r="H222" s="43">
        <f t="shared" si="447"/>
        <v>1910</v>
      </c>
      <c r="I222" s="43">
        <f t="shared" si="448"/>
        <v>1910.5</v>
      </c>
      <c r="J222" s="53">
        <f t="shared" si="434"/>
        <v>5.7</v>
      </c>
      <c r="K222" s="16">
        <f t="shared" si="449"/>
        <v>31.963636363636365</v>
      </c>
      <c r="L222" s="53">
        <f t="shared" si="450"/>
        <v>-26.263636363636365</v>
      </c>
      <c r="M222" s="36"/>
      <c r="N222" s="40">
        <f t="shared" si="431"/>
        <v>-0.98375398558683291</v>
      </c>
      <c r="O222" s="40">
        <f t="shared" ref="O222" si="475">O221</f>
        <v>-8.2000000000000003E-2</v>
      </c>
      <c r="P222" s="40">
        <f t="shared" si="429"/>
        <v>0.2784513129192725</v>
      </c>
      <c r="Q222" s="40">
        <f t="shared" ref="Q222" si="476">Q221</f>
        <v>0.50700000000000001</v>
      </c>
      <c r="U222">
        <f t="shared" si="416"/>
        <v>9.0999999999999998E-2</v>
      </c>
      <c r="V222" s="19"/>
    </row>
    <row r="223" spans="1:22">
      <c r="A223">
        <v>1921</v>
      </c>
      <c r="B223" s="1">
        <v>26.1</v>
      </c>
      <c r="D223" s="1">
        <f t="shared" si="421"/>
        <v>47.790909090909096</v>
      </c>
      <c r="E223" s="11">
        <f t="shared" ref="E223:E286" si="477">AVERAGE(B194:B223)</f>
        <v>40.579999999999991</v>
      </c>
      <c r="H223" s="43">
        <f t="shared" si="447"/>
        <v>1911</v>
      </c>
      <c r="I223" s="43">
        <f t="shared" si="448"/>
        <v>1911.5</v>
      </c>
      <c r="J223" s="53">
        <f t="shared" si="434"/>
        <v>3.6</v>
      </c>
      <c r="K223" s="16">
        <f t="shared" si="449"/>
        <v>36.518181818181823</v>
      </c>
      <c r="L223" s="53">
        <f t="shared" si="450"/>
        <v>-32.918181818181822</v>
      </c>
      <c r="M223" s="36"/>
      <c r="N223" s="40">
        <f t="shared" si="431"/>
        <v>-0.7212161095011721</v>
      </c>
      <c r="O223" s="40">
        <f t="shared" ref="O223" si="478">O222</f>
        <v>-8.2000000000000003E-2</v>
      </c>
      <c r="P223" s="40">
        <f t="shared" si="429"/>
        <v>-0.33670433307584813</v>
      </c>
      <c r="Q223" s="40">
        <f t="shared" ref="Q223" si="479">Q222</f>
        <v>0.50700000000000001</v>
      </c>
      <c r="U223">
        <f t="shared" si="416"/>
        <v>9.0999999999999998E-2</v>
      </c>
      <c r="V223" s="19"/>
    </row>
    <row r="224" spans="1:22">
      <c r="A224">
        <v>1922</v>
      </c>
      <c r="B224" s="1">
        <v>14.2</v>
      </c>
      <c r="D224" s="1">
        <f t="shared" si="421"/>
        <v>45.418181818181814</v>
      </c>
      <c r="E224" s="11">
        <f t="shared" si="477"/>
        <v>38.619999999999997</v>
      </c>
      <c r="H224" s="43">
        <f t="shared" si="447"/>
        <v>1912</v>
      </c>
      <c r="I224" s="43">
        <f t="shared" si="448"/>
        <v>1912.5</v>
      </c>
      <c r="J224" s="53">
        <f t="shared" si="434"/>
        <v>1.4</v>
      </c>
      <c r="K224" s="16">
        <f t="shared" si="449"/>
        <v>38.209090909090918</v>
      </c>
      <c r="L224" s="53">
        <f t="shared" si="450"/>
        <v>-36.809090909090919</v>
      </c>
      <c r="M224" s="36"/>
      <c r="N224" s="40">
        <f t="shared" si="431"/>
        <v>-0.21902652741723688</v>
      </c>
      <c r="O224" s="40">
        <f t="shared" ref="O224" si="480">O223</f>
        <v>-8.2000000000000003E-2</v>
      </c>
      <c r="P224" s="40">
        <f t="shared" si="429"/>
        <v>-0.82432600360230468</v>
      </c>
      <c r="Q224" s="40">
        <f t="shared" ref="Q224" si="481">Q223</f>
        <v>0.50700000000000001</v>
      </c>
      <c r="U224">
        <f t="shared" si="416"/>
        <v>9.0999999999999998E-2</v>
      </c>
      <c r="V224" s="19"/>
    </row>
    <row r="225" spans="1:22">
      <c r="A225">
        <v>1923</v>
      </c>
      <c r="B225" s="1">
        <v>5.8</v>
      </c>
      <c r="C225" s="4" t="s">
        <v>3</v>
      </c>
      <c r="D225" s="1">
        <f t="shared" si="421"/>
        <v>43.990909090909092</v>
      </c>
      <c r="E225" s="11">
        <f t="shared" si="477"/>
        <v>35.976666666666667</v>
      </c>
      <c r="H225" s="43">
        <f t="shared" si="447"/>
        <v>1913</v>
      </c>
      <c r="I225" s="43">
        <f t="shared" si="448"/>
        <v>1913.5</v>
      </c>
      <c r="J225" s="53">
        <f t="shared" si="434"/>
        <v>9.6</v>
      </c>
      <c r="K225" s="16">
        <f t="shared" si="449"/>
        <v>39.581818181818178</v>
      </c>
      <c r="L225" s="53">
        <f t="shared" si="450"/>
        <v>-29.981818181818177</v>
      </c>
      <c r="M225" s="36"/>
      <c r="N225" s="40">
        <f t="shared" si="431"/>
        <v>0.35594301654349098</v>
      </c>
      <c r="O225" s="40">
        <f t="shared" ref="O225" si="482">O224</f>
        <v>-8.2000000000000003E-2</v>
      </c>
      <c r="P225" s="40">
        <f t="shared" si="429"/>
        <v>-0.99971655027829853</v>
      </c>
      <c r="Q225" s="40">
        <f t="shared" ref="Q225" si="483">Q224</f>
        <v>0.50700000000000001</v>
      </c>
      <c r="U225">
        <f t="shared" si="416"/>
        <v>9.0999999999999998E-2</v>
      </c>
      <c r="V225" s="19"/>
    </row>
    <row r="226" spans="1:22">
      <c r="A226">
        <v>1924</v>
      </c>
      <c r="B226" s="1">
        <v>16.7</v>
      </c>
      <c r="D226" s="1">
        <f t="shared" si="421"/>
        <v>41.45454545454546</v>
      </c>
      <c r="E226" s="11">
        <f t="shared" si="477"/>
        <v>33.933333333333344</v>
      </c>
      <c r="H226" s="43">
        <f t="shared" si="447"/>
        <v>1914</v>
      </c>
      <c r="I226" s="43">
        <f t="shared" si="448"/>
        <v>1914.5</v>
      </c>
      <c r="J226" s="53">
        <f t="shared" si="434"/>
        <v>47.4</v>
      </c>
      <c r="K226" s="16">
        <f t="shared" si="449"/>
        <v>39.009090909090908</v>
      </c>
      <c r="L226" s="53">
        <f t="shared" si="450"/>
        <v>8.3909090909090907</v>
      </c>
      <c r="M226" s="36"/>
      <c r="N226" s="40">
        <f t="shared" si="431"/>
        <v>0.81263684532112102</v>
      </c>
      <c r="O226" s="40">
        <f t="shared" ref="O226" si="484">O225</f>
        <v>-8.2000000000000003E-2</v>
      </c>
      <c r="P226" s="40">
        <f t="shared" si="429"/>
        <v>-0.79644304819052969</v>
      </c>
      <c r="Q226" s="40">
        <f t="shared" ref="Q226" si="485">Q225</f>
        <v>0.50700000000000001</v>
      </c>
      <c r="U226">
        <f t="shared" si="416"/>
        <v>9.0999999999999998E-2</v>
      </c>
      <c r="V226" s="19"/>
    </row>
    <row r="227" spans="1:22">
      <c r="A227">
        <v>1925</v>
      </c>
      <c r="B227" s="1">
        <v>44.3</v>
      </c>
      <c r="D227" s="1">
        <f t="shared" si="421"/>
        <v>39.963636363636368</v>
      </c>
      <c r="E227" s="11">
        <f t="shared" si="477"/>
        <v>33.276666666666671</v>
      </c>
      <c r="H227" s="43">
        <f t="shared" si="447"/>
        <v>1915</v>
      </c>
      <c r="I227" s="43">
        <f t="shared" si="448"/>
        <v>1915.5</v>
      </c>
      <c r="J227" s="53">
        <f t="shared" si="434"/>
        <v>57.1</v>
      </c>
      <c r="K227" s="16">
        <f t="shared" si="449"/>
        <v>39.690909090909095</v>
      </c>
      <c r="L227" s="53">
        <f t="shared" si="450"/>
        <v>17.409090909090907</v>
      </c>
      <c r="M227" s="36"/>
      <c r="N227" s="40">
        <f t="shared" si="431"/>
        <v>0.99930092327556452</v>
      </c>
      <c r="O227" s="40">
        <f t="shared" ref="O227" si="486">O226</f>
        <v>-8.2000000000000003E-2</v>
      </c>
      <c r="P227" s="40">
        <f t="shared" si="429"/>
        <v>-0.29149968862802167</v>
      </c>
      <c r="Q227" s="40">
        <f t="shared" ref="Q227" si="487">Q226</f>
        <v>0.50700000000000001</v>
      </c>
      <c r="U227">
        <f t="shared" si="416"/>
        <v>9.0999999999999998E-2</v>
      </c>
      <c r="V227" s="19"/>
    </row>
    <row r="228" spans="1:22">
      <c r="A228">
        <v>1926</v>
      </c>
      <c r="B228" s="1">
        <v>63.9</v>
      </c>
      <c r="D228" s="1">
        <f t="shared" si="421"/>
        <v>38.6</v>
      </c>
      <c r="E228" s="11">
        <f t="shared" si="477"/>
        <v>34.013333333333335</v>
      </c>
      <c r="H228" s="43">
        <f t="shared" si="447"/>
        <v>1916</v>
      </c>
      <c r="I228" s="43">
        <f t="shared" si="448"/>
        <v>1916.5</v>
      </c>
      <c r="J228" s="53">
        <f t="shared" si="434"/>
        <v>103.9</v>
      </c>
      <c r="K228" s="16">
        <f t="shared" si="449"/>
        <v>40.463636363636368</v>
      </c>
      <c r="L228" s="53">
        <f t="shared" si="450"/>
        <v>63.436363636363637</v>
      </c>
      <c r="M228" s="36"/>
      <c r="N228" s="40">
        <f t="shared" si="431"/>
        <v>0.85390895323867322</v>
      </c>
      <c r="O228" s="40">
        <f t="shared" ref="O228" si="488">O227</f>
        <v>-8.2000000000000003E-2</v>
      </c>
      <c r="P228" s="40">
        <f t="shared" si="429"/>
        <v>0.32385541942312224</v>
      </c>
      <c r="Q228" s="40">
        <f t="shared" ref="Q228" si="489">Q227</f>
        <v>0.50700000000000001</v>
      </c>
      <c r="U228">
        <f t="shared" si="416"/>
        <v>9.0999999999999998E-2</v>
      </c>
      <c r="V228" s="19"/>
    </row>
    <row r="229" spans="1:22">
      <c r="A229">
        <v>1927</v>
      </c>
      <c r="B229" s="1">
        <v>69</v>
      </c>
      <c r="D229" s="1">
        <f t="shared" si="421"/>
        <v>37.827272727272721</v>
      </c>
      <c r="E229" s="11">
        <f t="shared" si="477"/>
        <v>35.440000000000005</v>
      </c>
      <c r="H229" s="43">
        <f t="shared" si="447"/>
        <v>1917</v>
      </c>
      <c r="I229" s="43">
        <f t="shared" si="448"/>
        <v>1917.5</v>
      </c>
      <c r="J229" s="53">
        <f t="shared" si="434"/>
        <v>80.599999999999994</v>
      </c>
      <c r="K229" s="16">
        <f t="shared" si="449"/>
        <v>40.663636363636371</v>
      </c>
      <c r="L229" s="53">
        <f t="shared" si="450"/>
        <v>39.936363636363623</v>
      </c>
      <c r="M229" s="36"/>
      <c r="N229" s="40">
        <f t="shared" si="431"/>
        <v>0.42477299202499041</v>
      </c>
      <c r="O229" s="40">
        <f t="shared" ref="O229" si="490">O228</f>
        <v>-8.2000000000000003E-2</v>
      </c>
      <c r="P229" s="40">
        <f t="shared" si="429"/>
        <v>0.81654335316500026</v>
      </c>
      <c r="Q229" s="40">
        <f t="shared" ref="Q229" si="491">Q228</f>
        <v>0.50700000000000001</v>
      </c>
      <c r="U229">
        <f t="shared" si="416"/>
        <v>9.0999999999999998E-2</v>
      </c>
      <c r="V229" s="19"/>
    </row>
    <row r="230" spans="1:22">
      <c r="A230">
        <v>1928</v>
      </c>
      <c r="B230" s="1">
        <v>77.8</v>
      </c>
      <c r="C230" s="4" t="s">
        <v>5</v>
      </c>
      <c r="D230" s="1">
        <f t="shared" si="421"/>
        <v>38.090909090909093</v>
      </c>
      <c r="E230" s="11">
        <f t="shared" si="477"/>
        <v>37.143333333333331</v>
      </c>
      <c r="H230" s="43">
        <f t="shared" si="447"/>
        <v>1918</v>
      </c>
      <c r="I230" s="43">
        <f t="shared" si="448"/>
        <v>1918.5</v>
      </c>
      <c r="J230" s="53">
        <f t="shared" si="434"/>
        <v>63.6</v>
      </c>
      <c r="K230" s="16">
        <f t="shared" si="449"/>
        <v>42.054545454545462</v>
      </c>
      <c r="L230" s="53">
        <f t="shared" si="450"/>
        <v>21.54545454545454</v>
      </c>
      <c r="M230" s="36"/>
      <c r="N230" s="40">
        <f t="shared" si="431"/>
        <v>-0.14551008287585657</v>
      </c>
      <c r="O230" s="40">
        <f t="shared" ref="O230" si="492">O229</f>
        <v>-8.2000000000000003E-2</v>
      </c>
      <c r="P230" s="40">
        <f t="shared" si="429"/>
        <v>0.99994800854710231</v>
      </c>
      <c r="Q230" s="40">
        <f t="shared" ref="Q230" si="493">Q229</f>
        <v>0.50700000000000001</v>
      </c>
      <c r="U230">
        <f t="shared" si="416"/>
        <v>9.0999999999999998E-2</v>
      </c>
      <c r="V230" s="19"/>
    </row>
    <row r="231" spans="1:22">
      <c r="A231">
        <v>1929</v>
      </c>
      <c r="B231" s="1">
        <v>64.900000000000006</v>
      </c>
      <c r="D231" s="1">
        <f t="shared" si="421"/>
        <v>39.854545454545452</v>
      </c>
      <c r="E231" s="11">
        <f t="shared" si="477"/>
        <v>38.903333333333336</v>
      </c>
      <c r="H231" s="43">
        <f t="shared" si="447"/>
        <v>1919</v>
      </c>
      <c r="I231" s="43">
        <f t="shared" si="448"/>
        <v>1919.5</v>
      </c>
      <c r="J231" s="53">
        <f t="shared" si="434"/>
        <v>37.6</v>
      </c>
      <c r="K231" s="16">
        <f t="shared" si="449"/>
        <v>45.209090909090918</v>
      </c>
      <c r="L231" s="53">
        <f t="shared" si="450"/>
        <v>-7.6090909090909165</v>
      </c>
      <c r="M231" s="36"/>
      <c r="N231" s="40">
        <f t="shared" si="431"/>
        <v>-0.66744185344260476</v>
      </c>
      <c r="O231" s="40">
        <f t="shared" ref="O231" si="494">O230</f>
        <v>-8.2000000000000003E-2</v>
      </c>
      <c r="P231" s="40">
        <f t="shared" si="429"/>
        <v>0.80460094539027893</v>
      </c>
      <c r="Q231" s="40">
        <f t="shared" ref="Q231" si="495">Q230</f>
        <v>0.50700000000000001</v>
      </c>
      <c r="U231">
        <f t="shared" si="416"/>
        <v>9.0999999999999998E-2</v>
      </c>
      <c r="V231" s="19"/>
    </row>
    <row r="232" spans="1:22">
      <c r="A232">
        <v>1930</v>
      </c>
      <c r="B232" s="1">
        <v>35.700000000000003</v>
      </c>
      <c r="D232" s="1">
        <f t="shared" si="421"/>
        <v>43.072727272727271</v>
      </c>
      <c r="E232" s="11">
        <f t="shared" si="477"/>
        <v>39.776666666666671</v>
      </c>
      <c r="H232" s="43">
        <f t="shared" si="447"/>
        <v>1920</v>
      </c>
      <c r="I232" s="43">
        <f t="shared" si="448"/>
        <v>1920.5</v>
      </c>
      <c r="J232" s="53">
        <f t="shared" si="434"/>
        <v>26.1</v>
      </c>
      <c r="K232" s="16">
        <f t="shared" si="449"/>
        <v>46.709090909090918</v>
      </c>
      <c r="L232" s="53">
        <f t="shared" si="450"/>
        <v>-20.609090909090916</v>
      </c>
      <c r="M232" s="36"/>
      <c r="N232" s="40">
        <f t="shared" si="431"/>
        <v>-0.96759047645485974</v>
      </c>
      <c r="O232" s="40">
        <f t="shared" ref="O232" si="496">O231</f>
        <v>-8.2000000000000003E-2</v>
      </c>
      <c r="P232" s="40">
        <f t="shared" si="429"/>
        <v>0.30449404652220335</v>
      </c>
      <c r="Q232" s="40">
        <f t="shared" ref="Q232" si="497">Q231</f>
        <v>0.50700000000000001</v>
      </c>
      <c r="U232">
        <f t="shared" si="416"/>
        <v>9.0999999999999998E-2</v>
      </c>
      <c r="V232" s="19"/>
    </row>
    <row r="233" spans="1:22">
      <c r="A233">
        <v>1931</v>
      </c>
      <c r="B233" s="1">
        <v>21.2</v>
      </c>
      <c r="D233" s="1">
        <f t="shared" si="421"/>
        <v>47.663636363636371</v>
      </c>
      <c r="E233" s="11">
        <f t="shared" si="477"/>
        <v>40.393333333333338</v>
      </c>
      <c r="H233" s="43">
        <f t="shared" si="447"/>
        <v>1921</v>
      </c>
      <c r="I233" s="43">
        <f t="shared" si="448"/>
        <v>1921.5</v>
      </c>
      <c r="J233" s="53">
        <f t="shared" si="434"/>
        <v>14.2</v>
      </c>
      <c r="K233" s="16">
        <f t="shared" si="449"/>
        <v>47.790909090909096</v>
      </c>
      <c r="L233" s="53">
        <f t="shared" si="450"/>
        <v>-33.590909090909093</v>
      </c>
      <c r="M233" s="36"/>
      <c r="N233" s="40">
        <f t="shared" si="431"/>
        <v>-0.94622006330681452</v>
      </c>
      <c r="O233" s="40">
        <f t="shared" ref="O233" si="498">O232</f>
        <v>-8.2000000000000003E-2</v>
      </c>
      <c r="P233" s="40">
        <f t="shared" si="429"/>
        <v>-0.31094649211452657</v>
      </c>
      <c r="Q233" s="40">
        <f t="shared" ref="Q233" si="499">Q232</f>
        <v>0.50700000000000001</v>
      </c>
      <c r="U233">
        <f t="shared" si="416"/>
        <v>9.0999999999999998E-2</v>
      </c>
      <c r="V233" s="19"/>
    </row>
    <row r="234" spans="1:22">
      <c r="A234">
        <v>1932</v>
      </c>
      <c r="B234" s="1">
        <v>11.1</v>
      </c>
      <c r="D234" s="1">
        <f t="shared" si="421"/>
        <v>51.354545454545452</v>
      </c>
      <c r="E234" s="11">
        <f t="shared" si="477"/>
        <v>40.596666666666671</v>
      </c>
      <c r="H234" s="43">
        <f t="shared" si="447"/>
        <v>1922</v>
      </c>
      <c r="I234" s="43">
        <f t="shared" si="448"/>
        <v>1922.5</v>
      </c>
      <c r="J234" s="53">
        <f t="shared" si="434"/>
        <v>5.8</v>
      </c>
      <c r="K234" s="16">
        <f t="shared" si="449"/>
        <v>45.418181818181814</v>
      </c>
      <c r="L234" s="53">
        <f t="shared" si="450"/>
        <v>-39.618181818181817</v>
      </c>
      <c r="M234" s="36"/>
      <c r="N234" s="40">
        <f t="shared" si="431"/>
        <v>-0.61043175317346554</v>
      </c>
      <c r="O234" s="40">
        <f t="shared" ref="O234" si="500">O233</f>
        <v>-8.2000000000000003E-2</v>
      </c>
      <c r="P234" s="40">
        <f t="shared" si="429"/>
        <v>-0.8086093890585242</v>
      </c>
      <c r="Q234" s="40">
        <f t="shared" ref="Q234" si="501">Q233</f>
        <v>0.50700000000000001</v>
      </c>
      <c r="U234">
        <f t="shared" si="416"/>
        <v>9.0999999999999998E-2</v>
      </c>
      <c r="V234" s="19"/>
    </row>
    <row r="235" spans="1:22">
      <c r="A235">
        <v>1933</v>
      </c>
      <c r="B235" s="1">
        <v>5.7</v>
      </c>
      <c r="C235" s="4" t="s">
        <v>3</v>
      </c>
      <c r="D235" s="1">
        <f t="shared" si="421"/>
        <v>52.354545454545452</v>
      </c>
      <c r="E235" s="11">
        <f t="shared" si="477"/>
        <v>39.973333333333343</v>
      </c>
      <c r="H235" s="43">
        <f t="shared" si="447"/>
        <v>1923</v>
      </c>
      <c r="I235" s="43">
        <f t="shared" si="448"/>
        <v>1923.5</v>
      </c>
      <c r="J235" s="53">
        <f t="shared" si="434"/>
        <v>16.7</v>
      </c>
      <c r="K235" s="16">
        <f t="shared" si="449"/>
        <v>43.990909090909092</v>
      </c>
      <c r="L235" s="53">
        <f t="shared" si="450"/>
        <v>-27.290909090909093</v>
      </c>
      <c r="M235" s="36"/>
      <c r="N235" s="40">
        <f t="shared" si="431"/>
        <v>-7.180408724047202E-2</v>
      </c>
      <c r="O235" s="40">
        <f t="shared" ref="O235" si="502">O234</f>
        <v>-8.2000000000000003E-2</v>
      </c>
      <c r="P235" s="40">
        <f t="shared" si="429"/>
        <v>-0.99999416642546424</v>
      </c>
      <c r="Q235" s="40">
        <f t="shared" ref="Q235" si="503">Q234</f>
        <v>0.50700000000000001</v>
      </c>
      <c r="U235">
        <f t="shared" si="416"/>
        <v>9.0999999999999998E-2</v>
      </c>
      <c r="V235" s="19"/>
    </row>
    <row r="236" spans="1:22">
      <c r="A236">
        <v>1934</v>
      </c>
      <c r="B236" s="1">
        <v>8.6999999999999993</v>
      </c>
      <c r="D236" s="1">
        <f t="shared" si="421"/>
        <v>52.618181818181824</v>
      </c>
      <c r="E236" s="11">
        <f t="shared" si="477"/>
        <v>38.863333333333337</v>
      </c>
      <c r="H236" s="43">
        <f t="shared" si="447"/>
        <v>1924</v>
      </c>
      <c r="I236" s="43">
        <f t="shared" si="448"/>
        <v>1924.5</v>
      </c>
      <c r="J236" s="53">
        <f t="shared" si="434"/>
        <v>44.3</v>
      </c>
      <c r="K236" s="16">
        <f t="shared" si="449"/>
        <v>41.45454545454546</v>
      </c>
      <c r="L236" s="53">
        <f t="shared" si="450"/>
        <v>2.8454545454545368</v>
      </c>
      <c r="M236" s="36"/>
      <c r="N236" s="40">
        <f t="shared" si="431"/>
        <v>0.49068323986499035</v>
      </c>
      <c r="O236" s="40">
        <f t="shared" ref="O236" si="504">O235</f>
        <v>-8.2000000000000003E-2</v>
      </c>
      <c r="P236" s="40">
        <f t="shared" si="429"/>
        <v>-0.81260974196874391</v>
      </c>
      <c r="Q236" s="40">
        <f t="shared" ref="Q236" si="505">Q235</f>
        <v>0.50700000000000001</v>
      </c>
      <c r="U236">
        <f t="shared" si="416"/>
        <v>9.0999999999999998E-2</v>
      </c>
      <c r="V236" s="19"/>
    </row>
    <row r="237" spans="1:22">
      <c r="A237">
        <v>1935</v>
      </c>
      <c r="B237" s="1">
        <v>36.1</v>
      </c>
      <c r="D237" s="1">
        <f t="shared" si="421"/>
        <v>53.690909090909095</v>
      </c>
      <c r="E237" s="11">
        <f t="shared" si="477"/>
        <v>37.950000000000003</v>
      </c>
      <c r="H237" s="43">
        <f t="shared" si="447"/>
        <v>1925</v>
      </c>
      <c r="I237" s="43">
        <f t="shared" si="448"/>
        <v>1925.5</v>
      </c>
      <c r="J237" s="53">
        <f t="shared" si="434"/>
        <v>63.9</v>
      </c>
      <c r="K237" s="16">
        <f t="shared" si="449"/>
        <v>39.963636363636368</v>
      </c>
      <c r="L237" s="53">
        <f t="shared" si="450"/>
        <v>23.93636363636363</v>
      </c>
      <c r="M237" s="36"/>
      <c r="N237" s="40">
        <f t="shared" si="431"/>
        <v>0.89012224623932346</v>
      </c>
      <c r="O237" s="40">
        <f t="shared" ref="O237" si="506">O236</f>
        <v>-8.2000000000000003E-2</v>
      </c>
      <c r="P237" s="40">
        <f t="shared" si="429"/>
        <v>-0.31743197861701111</v>
      </c>
      <c r="Q237" s="40">
        <f t="shared" ref="Q237" si="507">Q236</f>
        <v>0.50700000000000001</v>
      </c>
      <c r="U237">
        <f t="shared" si="416"/>
        <v>9.0999999999999998E-2</v>
      </c>
      <c r="V237" s="19"/>
    </row>
    <row r="238" spans="1:22">
      <c r="A238">
        <v>1936</v>
      </c>
      <c r="B238" s="1">
        <v>79.7</v>
      </c>
      <c r="D238" s="1">
        <f t="shared" si="421"/>
        <v>54.545454545454547</v>
      </c>
      <c r="E238" s="11">
        <f t="shared" si="477"/>
        <v>38.81333333333334</v>
      </c>
      <c r="H238" s="43">
        <f t="shared" si="447"/>
        <v>1926</v>
      </c>
      <c r="I238" s="43">
        <f t="shared" si="448"/>
        <v>1926.5</v>
      </c>
      <c r="J238" s="53">
        <f t="shared" si="434"/>
        <v>69</v>
      </c>
      <c r="K238" s="16">
        <f t="shared" si="449"/>
        <v>38.6</v>
      </c>
      <c r="L238" s="53">
        <f t="shared" si="450"/>
        <v>30.4</v>
      </c>
      <c r="M238" s="36"/>
      <c r="N238" s="40">
        <f t="shared" si="431"/>
        <v>0.99378400630974462</v>
      </c>
      <c r="O238" s="40">
        <f t="shared" ref="O238" si="508">O237</f>
        <v>-8.2000000000000003E-2</v>
      </c>
      <c r="P238" s="40">
        <f t="shared" si="429"/>
        <v>0.29797994330371669</v>
      </c>
      <c r="Q238" s="40">
        <f t="shared" ref="Q238" si="509">Q237</f>
        <v>0.50700000000000001</v>
      </c>
      <c r="U238">
        <f t="shared" si="416"/>
        <v>9.0999999999999998E-2</v>
      </c>
      <c r="V238" s="19"/>
    </row>
    <row r="239" spans="1:22">
      <c r="A239">
        <v>1937</v>
      </c>
      <c r="B239" s="1">
        <v>114.4</v>
      </c>
      <c r="C239" s="4" t="s">
        <v>5</v>
      </c>
      <c r="D239" s="1">
        <f t="shared" si="421"/>
        <v>55.018181818181809</v>
      </c>
      <c r="E239" s="11">
        <f t="shared" si="477"/>
        <v>40.560000000000016</v>
      </c>
      <c r="H239" s="43">
        <f t="shared" si="447"/>
        <v>1927</v>
      </c>
      <c r="I239" s="43">
        <f t="shared" si="448"/>
        <v>1927.5</v>
      </c>
      <c r="J239" s="53">
        <f t="shared" si="434"/>
        <v>77.8</v>
      </c>
      <c r="K239" s="16">
        <f t="shared" si="449"/>
        <v>37.827272727272721</v>
      </c>
      <c r="L239" s="53">
        <f t="shared" si="450"/>
        <v>39.972727272727276</v>
      </c>
      <c r="M239" s="36"/>
      <c r="N239" s="40">
        <f t="shared" si="431"/>
        <v>0.76722292558607585</v>
      </c>
      <c r="O239" s="40">
        <f t="shared" ref="O239" si="510">O238</f>
        <v>-8.2000000000000003E-2</v>
      </c>
      <c r="P239" s="40">
        <f t="shared" si="429"/>
        <v>0.80052558152596309</v>
      </c>
      <c r="Q239" s="40">
        <f t="shared" ref="Q239" si="511">Q238</f>
        <v>0.50700000000000001</v>
      </c>
      <c r="U239">
        <f t="shared" si="416"/>
        <v>9.0999999999999998E-2</v>
      </c>
      <c r="V239" s="19"/>
    </row>
    <row r="240" spans="1:22">
      <c r="A240">
        <v>1938</v>
      </c>
      <c r="B240" s="1">
        <v>109.6</v>
      </c>
      <c r="D240" s="1">
        <f t="shared" si="421"/>
        <v>55.372727272727275</v>
      </c>
      <c r="E240" s="11">
        <f t="shared" si="477"/>
        <v>42.596666666666671</v>
      </c>
      <c r="H240" s="43">
        <f t="shared" si="447"/>
        <v>1928</v>
      </c>
      <c r="I240" s="43">
        <f t="shared" si="448"/>
        <v>1928.5</v>
      </c>
      <c r="J240" s="53">
        <f t="shared" si="434"/>
        <v>64.900000000000006</v>
      </c>
      <c r="K240" s="16">
        <f t="shared" si="449"/>
        <v>38.090909090909093</v>
      </c>
      <c r="L240" s="53">
        <f t="shared" si="450"/>
        <v>26.809090909090912</v>
      </c>
      <c r="M240" s="36"/>
      <c r="N240" s="40">
        <f t="shared" si="431"/>
        <v>0.28572261017882888</v>
      </c>
      <c r="O240" s="40">
        <f t="shared" ref="O240" si="512">O239</f>
        <v>-8.2000000000000003E-2</v>
      </c>
      <c r="P240" s="40">
        <f t="shared" si="429"/>
        <v>0.99985501535986665</v>
      </c>
      <c r="Q240" s="40">
        <f t="shared" ref="Q240" si="513">Q239</f>
        <v>0.50700000000000001</v>
      </c>
      <c r="U240">
        <f t="shared" si="416"/>
        <v>9.0999999999999998E-2</v>
      </c>
      <c r="V240" s="19"/>
    </row>
    <row r="241" spans="1:22">
      <c r="A241">
        <v>1939</v>
      </c>
      <c r="B241" s="1">
        <v>88.8</v>
      </c>
      <c r="D241" s="1">
        <f t="shared" si="421"/>
        <v>57.600000000000016</v>
      </c>
      <c r="E241" s="11">
        <f t="shared" si="477"/>
        <v>44.093333333333341</v>
      </c>
      <c r="H241" s="43">
        <f t="shared" si="447"/>
        <v>1929</v>
      </c>
      <c r="I241" s="43">
        <f t="shared" si="448"/>
        <v>1929.5</v>
      </c>
      <c r="J241" s="53">
        <f t="shared" si="434"/>
        <v>35.700000000000003</v>
      </c>
      <c r="K241" s="16">
        <f t="shared" si="449"/>
        <v>39.854545454545452</v>
      </c>
      <c r="L241" s="53">
        <f t="shared" si="450"/>
        <v>-4.154545454545449</v>
      </c>
      <c r="M241" s="36"/>
      <c r="N241" s="40">
        <f t="shared" si="431"/>
        <v>-0.29071999793316439</v>
      </c>
      <c r="O241" s="40">
        <f t="shared" ref="O241" si="514">O240</f>
        <v>-8.2000000000000003E-2</v>
      </c>
      <c r="P241" s="40">
        <f t="shared" si="429"/>
        <v>0.8204679538156302</v>
      </c>
      <c r="Q241" s="40">
        <f t="shared" ref="Q241" si="515">Q240</f>
        <v>0.50700000000000001</v>
      </c>
      <c r="U241">
        <f t="shared" si="416"/>
        <v>9.0999999999999998E-2</v>
      </c>
      <c r="V241" s="19"/>
    </row>
    <row r="242" spans="1:22">
      <c r="A242">
        <v>1940</v>
      </c>
      <c r="B242" s="1">
        <v>67.8</v>
      </c>
      <c r="D242" s="1">
        <f t="shared" si="421"/>
        <v>62.736363636363649</v>
      </c>
      <c r="E242" s="11">
        <f t="shared" si="477"/>
        <v>45.733333333333334</v>
      </c>
      <c r="H242" s="43">
        <f t="shared" si="447"/>
        <v>1930</v>
      </c>
      <c r="I242" s="43">
        <f t="shared" si="448"/>
        <v>1930.5</v>
      </c>
      <c r="J242" s="53">
        <f t="shared" si="434"/>
        <v>21.2</v>
      </c>
      <c r="K242" s="16">
        <f t="shared" si="449"/>
        <v>43.072727272727271</v>
      </c>
      <c r="L242" s="53">
        <f t="shared" si="450"/>
        <v>-21.872727272727271</v>
      </c>
      <c r="M242" s="36"/>
      <c r="N242" s="40">
        <f t="shared" si="431"/>
        <v>-0.77055973964400148</v>
      </c>
      <c r="O242" s="40">
        <f t="shared" ref="O242" si="516">O241</f>
        <v>-8.2000000000000003E-2</v>
      </c>
      <c r="P242" s="40">
        <f t="shared" si="429"/>
        <v>0.33031108738393211</v>
      </c>
      <c r="Q242" s="40">
        <f t="shared" ref="Q242" si="517">Q241</f>
        <v>0.50700000000000001</v>
      </c>
      <c r="U242">
        <f t="shared" si="416"/>
        <v>9.0999999999999998E-2</v>
      </c>
      <c r="V242" s="19"/>
    </row>
    <row r="243" spans="1:22">
      <c r="A243">
        <v>1941</v>
      </c>
      <c r="B243" s="1">
        <v>47.5</v>
      </c>
      <c r="D243" s="1">
        <f t="shared" si="421"/>
        <v>69.27272727272728</v>
      </c>
      <c r="E243" s="11">
        <f t="shared" si="477"/>
        <v>47.126666666666672</v>
      </c>
      <c r="H243" s="43">
        <f t="shared" si="447"/>
        <v>1931</v>
      </c>
      <c r="I243" s="43">
        <f t="shared" si="448"/>
        <v>1931.5</v>
      </c>
      <c r="J243" s="53">
        <f t="shared" si="434"/>
        <v>11.1</v>
      </c>
      <c r="K243" s="16">
        <f t="shared" si="449"/>
        <v>47.663636363636371</v>
      </c>
      <c r="L243" s="53">
        <f t="shared" si="450"/>
        <v>-36.56363636363637</v>
      </c>
      <c r="M243" s="36"/>
      <c r="N243" s="40">
        <f t="shared" si="431"/>
        <v>-0.99435146225693472</v>
      </c>
      <c r="O243" s="40">
        <f t="shared" ref="O243" si="518">O242</f>
        <v>-8.2000000000000003E-2</v>
      </c>
      <c r="P243" s="40">
        <f t="shared" si="429"/>
        <v>-0.28495817582216981</v>
      </c>
      <c r="Q243" s="40">
        <f t="shared" ref="Q243" si="519">Q242</f>
        <v>0.50700000000000001</v>
      </c>
      <c r="U243">
        <f t="shared" si="416"/>
        <v>9.0999999999999998E-2</v>
      </c>
      <c r="V243" s="19"/>
    </row>
    <row r="244" spans="1:22">
      <c r="A244">
        <v>1942</v>
      </c>
      <c r="B244" s="1">
        <v>30.6</v>
      </c>
      <c r="D244" s="1">
        <f t="shared" si="421"/>
        <v>71.263636363636365</v>
      </c>
      <c r="E244" s="11">
        <f t="shared" si="477"/>
        <v>48.026666666666664</v>
      </c>
      <c r="H244" s="43">
        <f t="shared" si="447"/>
        <v>1932</v>
      </c>
      <c r="I244" s="43">
        <f t="shared" si="448"/>
        <v>1932.5</v>
      </c>
      <c r="J244" s="53">
        <f t="shared" si="434"/>
        <v>5.7</v>
      </c>
      <c r="K244" s="16">
        <f t="shared" si="449"/>
        <v>51.354545454545452</v>
      </c>
      <c r="L244" s="53">
        <f t="shared" si="450"/>
        <v>-45.654545454545449</v>
      </c>
      <c r="M244" s="36"/>
      <c r="N244" s="40">
        <f t="shared" si="431"/>
        <v>-0.88773178507933814</v>
      </c>
      <c r="O244" s="40">
        <f t="shared" ref="O244" si="520">O243</f>
        <v>-8.2000000000000003E-2</v>
      </c>
      <c r="P244" s="40">
        <f t="shared" si="429"/>
        <v>-0.79229342857789276</v>
      </c>
      <c r="Q244" s="40">
        <f t="shared" ref="Q244" si="521">Q243</f>
        <v>0.50700000000000001</v>
      </c>
      <c r="U244">
        <f t="shared" si="416"/>
        <v>9.0999999999999998E-2</v>
      </c>
      <c r="V244" s="19"/>
    </row>
    <row r="245" spans="1:22">
      <c r="A245">
        <v>1943</v>
      </c>
      <c r="B245" s="1">
        <v>16.3</v>
      </c>
      <c r="D245" s="1">
        <f t="shared" si="421"/>
        <v>73.545454545454547</v>
      </c>
      <c r="E245" s="11">
        <f t="shared" si="477"/>
        <v>48.523333333333333</v>
      </c>
      <c r="H245" s="43">
        <f t="shared" si="447"/>
        <v>1933</v>
      </c>
      <c r="I245" s="43">
        <f t="shared" si="448"/>
        <v>1933.5</v>
      </c>
      <c r="J245" s="53">
        <f t="shared" si="434"/>
        <v>8.6999999999999993</v>
      </c>
      <c r="K245" s="16">
        <f t="shared" si="449"/>
        <v>52.354545454545452</v>
      </c>
      <c r="L245" s="53">
        <f t="shared" si="450"/>
        <v>-43.654545454545456</v>
      </c>
      <c r="M245" s="36"/>
      <c r="N245" s="40">
        <f t="shared" si="431"/>
        <v>-0.48612918397577792</v>
      </c>
      <c r="O245" s="40">
        <f t="shared" ref="O245" si="522">O244</f>
        <v>-8.2000000000000003E-2</v>
      </c>
      <c r="P245" s="40">
        <f t="shared" si="429"/>
        <v>-0.99953058113639692</v>
      </c>
      <c r="Q245" s="40">
        <f t="shared" ref="Q245" si="523">Q244</f>
        <v>0.50700000000000001</v>
      </c>
      <c r="U245">
        <f t="shared" si="416"/>
        <v>9.0999999999999998E-2</v>
      </c>
      <c r="V245" s="19"/>
    </row>
    <row r="246" spans="1:22">
      <c r="A246">
        <v>1944</v>
      </c>
      <c r="B246" s="1">
        <v>9.6</v>
      </c>
      <c r="C246" s="4" t="s">
        <v>3</v>
      </c>
      <c r="D246" s="1">
        <f t="shared" si="421"/>
        <v>73.100000000000009</v>
      </c>
      <c r="E246" s="11">
        <f t="shared" si="477"/>
        <v>48.523333333333326</v>
      </c>
      <c r="H246" s="43">
        <f t="shared" si="447"/>
        <v>1934</v>
      </c>
      <c r="I246" s="43">
        <f t="shared" si="448"/>
        <v>1934.5</v>
      </c>
      <c r="J246" s="53">
        <f t="shared" si="434"/>
        <v>36.1</v>
      </c>
      <c r="K246" s="16">
        <f t="shared" si="449"/>
        <v>52.618181818181824</v>
      </c>
      <c r="L246" s="53">
        <f t="shared" si="450"/>
        <v>-16.518181818181823</v>
      </c>
      <c r="M246" s="36"/>
      <c r="N246" s="40">
        <f t="shared" si="431"/>
        <v>7.7008478173390918E-2</v>
      </c>
      <c r="O246" s="40">
        <f t="shared" ref="O246" si="524">O245</f>
        <v>-8.2000000000000003E-2</v>
      </c>
      <c r="P246" s="40">
        <f t="shared" si="429"/>
        <v>-0.82817412472549612</v>
      </c>
      <c r="Q246" s="40">
        <f t="shared" ref="Q246" si="525">Q245</f>
        <v>0.50700000000000001</v>
      </c>
      <c r="U246">
        <f t="shared" si="416"/>
        <v>9.0999999999999998E-2</v>
      </c>
      <c r="V246" s="19"/>
    </row>
    <row r="247" spans="1:22">
      <c r="A247">
        <v>1945</v>
      </c>
      <c r="B247" s="1">
        <v>33.200000000000003</v>
      </c>
      <c r="D247" s="1">
        <f t="shared" si="421"/>
        <v>73.24545454545455</v>
      </c>
      <c r="E247" s="11">
        <f t="shared" si="477"/>
        <v>48.05</v>
      </c>
      <c r="H247" s="43">
        <f t="shared" si="447"/>
        <v>1935</v>
      </c>
      <c r="I247" s="43">
        <f t="shared" si="448"/>
        <v>1935.5</v>
      </c>
      <c r="J247" s="53">
        <f t="shared" si="434"/>
        <v>79.7</v>
      </c>
      <c r="K247" s="16">
        <f t="shared" si="449"/>
        <v>53.690909090909095</v>
      </c>
      <c r="L247" s="53">
        <f t="shared" si="450"/>
        <v>26.009090909090908</v>
      </c>
      <c r="M247" s="36"/>
      <c r="N247" s="40">
        <f t="shared" si="431"/>
        <v>0.61455712071046431</v>
      </c>
      <c r="O247" s="40">
        <f t="shared" ref="O247" si="526">O246</f>
        <v>-8.2000000000000003E-2</v>
      </c>
      <c r="P247" s="40">
        <f t="shared" si="429"/>
        <v>-0.34312898619499904</v>
      </c>
      <c r="Q247" s="40">
        <f t="shared" ref="Q247" si="527">Q246</f>
        <v>0.50700000000000001</v>
      </c>
      <c r="U247">
        <f t="shared" si="416"/>
        <v>9.0999999999999998E-2</v>
      </c>
      <c r="V247" s="19"/>
    </row>
    <row r="248" spans="1:22">
      <c r="A248">
        <v>1946</v>
      </c>
      <c r="B248" s="1">
        <v>92.6</v>
      </c>
      <c r="D248" s="1">
        <f t="shared" si="421"/>
        <v>71.790909090909082</v>
      </c>
      <c r="E248" s="11">
        <f t="shared" si="477"/>
        <v>49.233333333333327</v>
      </c>
      <c r="H248" s="43">
        <f t="shared" si="447"/>
        <v>1936</v>
      </c>
      <c r="I248" s="43">
        <f t="shared" si="448"/>
        <v>1936.5</v>
      </c>
      <c r="J248" s="53">
        <f t="shared" si="434"/>
        <v>114.4</v>
      </c>
      <c r="K248" s="16">
        <f t="shared" si="449"/>
        <v>54.545454545454547</v>
      </c>
      <c r="L248" s="53">
        <f t="shared" si="450"/>
        <v>59.854545454545459</v>
      </c>
      <c r="M248" s="36"/>
      <c r="N248" s="40">
        <f t="shared" si="431"/>
        <v>0.94789559590460215</v>
      </c>
      <c r="O248" s="40">
        <f t="shared" ref="O248" si="528">O247</f>
        <v>-8.2000000000000003E-2</v>
      </c>
      <c r="P248" s="40">
        <f t="shared" si="429"/>
        <v>0.2718836027339433</v>
      </c>
      <c r="Q248" s="40">
        <f t="shared" ref="Q248" si="529">Q247</f>
        <v>0.50700000000000001</v>
      </c>
      <c r="U248">
        <f t="shared" si="416"/>
        <v>9.0999999999999998E-2</v>
      </c>
      <c r="V248" s="19"/>
    </row>
    <row r="249" spans="1:22">
      <c r="A249">
        <v>1947</v>
      </c>
      <c r="B249" s="1">
        <v>151.6</v>
      </c>
      <c r="C249" s="4" t="s">
        <v>5</v>
      </c>
      <c r="D249" s="1">
        <f t="shared" si="421"/>
        <v>70.272727272727266</v>
      </c>
      <c r="E249" s="11">
        <f t="shared" si="477"/>
        <v>50.823333333333331</v>
      </c>
      <c r="H249" s="43">
        <f t="shared" si="447"/>
        <v>1937</v>
      </c>
      <c r="I249" s="43">
        <f t="shared" si="448"/>
        <v>1937.5</v>
      </c>
      <c r="J249" s="53">
        <f t="shared" si="434"/>
        <v>109.6</v>
      </c>
      <c r="K249" s="16">
        <f t="shared" si="449"/>
        <v>55.018181818181809</v>
      </c>
      <c r="L249" s="53">
        <f t="shared" si="450"/>
        <v>54.581818181818186</v>
      </c>
      <c r="M249" s="36"/>
      <c r="N249" s="40">
        <f t="shared" si="431"/>
        <v>0.96625941416281336</v>
      </c>
      <c r="O249" s="40">
        <f t="shared" ref="O249" si="530">O248</f>
        <v>-8.2000000000000003E-2</v>
      </c>
      <c r="P249" s="40">
        <f t="shared" si="429"/>
        <v>0.7839144557147818</v>
      </c>
      <c r="Q249" s="40">
        <f t="shared" ref="Q249" si="531">Q248</f>
        <v>0.50700000000000001</v>
      </c>
      <c r="U249">
        <f t="shared" si="416"/>
        <v>9.0999999999999998E-2</v>
      </c>
      <c r="V249" s="19"/>
    </row>
    <row r="250" spans="1:22">
      <c r="A250">
        <v>1948</v>
      </c>
      <c r="B250" s="1">
        <v>136.30000000000001</v>
      </c>
      <c r="D250" s="1">
        <f t="shared" si="421"/>
        <v>69.190909090909088</v>
      </c>
      <c r="E250" s="11">
        <f t="shared" si="477"/>
        <v>52.679999999999993</v>
      </c>
      <c r="H250" s="43">
        <f t="shared" si="447"/>
        <v>1938</v>
      </c>
      <c r="I250" s="43">
        <f t="shared" si="448"/>
        <v>1938.5</v>
      </c>
      <c r="J250" s="53">
        <f t="shared" si="434"/>
        <v>88.8</v>
      </c>
      <c r="K250" s="16">
        <f t="shared" si="449"/>
        <v>55.372727272727275</v>
      </c>
      <c r="L250" s="53">
        <f t="shared" si="450"/>
        <v>33.427272727272722</v>
      </c>
      <c r="M250" s="36"/>
      <c r="N250" s="40">
        <f t="shared" si="431"/>
        <v>0.66354649274423083</v>
      </c>
      <c r="O250" s="40">
        <f t="shared" ref="O250" si="532">O249</f>
        <v>-8.2000000000000003E-2</v>
      </c>
      <c r="P250" s="40">
        <f t="shared" si="429"/>
        <v>0.9990209238759693</v>
      </c>
      <c r="Q250" s="40">
        <f t="shared" ref="Q250" si="533">Q249</f>
        <v>0.50700000000000001</v>
      </c>
      <c r="U250">
        <f t="shared" si="416"/>
        <v>9.0999999999999998E-2</v>
      </c>
      <c r="V250" s="19"/>
    </row>
    <row r="251" spans="1:22">
      <c r="A251">
        <v>1949</v>
      </c>
      <c r="B251" s="1">
        <v>134.69999999999999</v>
      </c>
      <c r="D251" s="1">
        <f t="shared" si="421"/>
        <v>71.772727272727266</v>
      </c>
      <c r="E251" s="11">
        <f t="shared" si="477"/>
        <v>55.049999999999983</v>
      </c>
      <c r="H251" s="43">
        <f t="shared" si="447"/>
        <v>1939</v>
      </c>
      <c r="I251" s="43">
        <f t="shared" si="448"/>
        <v>1939.5</v>
      </c>
      <c r="J251" s="53">
        <f t="shared" si="434"/>
        <v>67.8</v>
      </c>
      <c r="K251" s="16">
        <f t="shared" si="449"/>
        <v>57.600000000000016</v>
      </c>
      <c r="L251" s="53">
        <f t="shared" si="450"/>
        <v>10.199999999999982</v>
      </c>
      <c r="M251" s="36"/>
      <c r="N251" s="40">
        <f t="shared" si="431"/>
        <v>0.14034480672315214</v>
      </c>
      <c r="O251" s="40">
        <f t="shared" ref="O251" si="534">O250</f>
        <v>-8.2000000000000003E-2</v>
      </c>
      <c r="P251" s="40">
        <f t="shared" si="429"/>
        <v>0.83572682666762177</v>
      </c>
      <c r="Q251" s="40">
        <f t="shared" ref="Q251" si="535">Q250</f>
        <v>0.50700000000000001</v>
      </c>
      <c r="U251">
        <f t="shared" si="416"/>
        <v>9.0999999999999998E-2</v>
      </c>
      <c r="V251" s="19"/>
    </row>
    <row r="252" spans="1:22">
      <c r="A252">
        <v>1950</v>
      </c>
      <c r="B252" s="1">
        <v>83.9</v>
      </c>
      <c r="D252" s="1">
        <f t="shared" si="421"/>
        <v>81.63636363636364</v>
      </c>
      <c r="E252" s="11">
        <f t="shared" si="477"/>
        <v>56.593333333333327</v>
      </c>
      <c r="H252" s="43">
        <f t="shared" si="447"/>
        <v>1940</v>
      </c>
      <c r="I252" s="43">
        <f t="shared" si="448"/>
        <v>1940.5</v>
      </c>
      <c r="J252" s="53">
        <f t="shared" si="434"/>
        <v>47.5</v>
      </c>
      <c r="K252" s="16">
        <f t="shared" si="449"/>
        <v>62.736363636363649</v>
      </c>
      <c r="L252" s="53">
        <f t="shared" si="450"/>
        <v>-15.236363636363649</v>
      </c>
      <c r="M252" s="36"/>
      <c r="N252" s="40">
        <f t="shared" si="431"/>
        <v>-0.42949182257791713</v>
      </c>
      <c r="O252" s="40">
        <f t="shared" ref="O252" si="536">O251</f>
        <v>-8.2000000000000003E-2</v>
      </c>
      <c r="P252" s="40">
        <f t="shared" si="429"/>
        <v>0.35588329976506305</v>
      </c>
      <c r="Q252" s="40">
        <f t="shared" ref="Q252" si="537">Q251</f>
        <v>0.50700000000000001</v>
      </c>
      <c r="U252">
        <f t="shared" si="416"/>
        <v>9.0999999999999998E-2</v>
      </c>
      <c r="V252" s="19"/>
    </row>
    <row r="253" spans="1:22">
      <c r="A253">
        <v>1951</v>
      </c>
      <c r="B253" s="1">
        <v>69.400000000000006</v>
      </c>
      <c r="D253" s="1">
        <f t="shared" si="421"/>
        <v>90.509090909090901</v>
      </c>
      <c r="E253" s="11">
        <f t="shared" si="477"/>
        <v>58.036666666666662</v>
      </c>
      <c r="H253" s="43">
        <f t="shared" si="447"/>
        <v>1941</v>
      </c>
      <c r="I253" s="43">
        <f t="shared" si="448"/>
        <v>1941.5</v>
      </c>
      <c r="J253" s="53">
        <f t="shared" si="434"/>
        <v>30.6</v>
      </c>
      <c r="K253" s="16">
        <f t="shared" si="449"/>
        <v>69.27272727272728</v>
      </c>
      <c r="L253" s="53">
        <f t="shared" si="450"/>
        <v>-38.672727272727279</v>
      </c>
      <c r="M253" s="36"/>
      <c r="N253" s="40">
        <f t="shared" si="431"/>
        <v>-0.85661332580630356</v>
      </c>
      <c r="O253" s="40">
        <f t="shared" ref="O253" si="538">O252</f>
        <v>-8.2000000000000003E-2</v>
      </c>
      <c r="P253" s="40">
        <f t="shared" si="429"/>
        <v>-0.25875864688850264</v>
      </c>
      <c r="Q253" s="40">
        <f t="shared" ref="Q253" si="539">Q252</f>
        <v>0.50700000000000001</v>
      </c>
      <c r="U253">
        <f t="shared" si="416"/>
        <v>9.0999999999999998E-2</v>
      </c>
      <c r="V253" s="19"/>
    </row>
    <row r="254" spans="1:22">
      <c r="A254">
        <v>1952</v>
      </c>
      <c r="B254" s="1">
        <v>31.5</v>
      </c>
      <c r="D254" s="1">
        <f t="shared" si="421"/>
        <v>93.527272727272717</v>
      </c>
      <c r="E254" s="11">
        <f t="shared" si="477"/>
        <v>58.61333333333333</v>
      </c>
      <c r="H254" s="43">
        <f t="shared" si="447"/>
        <v>1942</v>
      </c>
      <c r="I254" s="43">
        <f t="shared" si="448"/>
        <v>1942.5</v>
      </c>
      <c r="J254" s="53">
        <f t="shared" si="434"/>
        <v>16.3</v>
      </c>
      <c r="K254" s="16">
        <f t="shared" si="449"/>
        <v>71.263636363636365</v>
      </c>
      <c r="L254" s="53">
        <f t="shared" si="450"/>
        <v>-54.963636363636368</v>
      </c>
      <c r="M254" s="36"/>
      <c r="N254" s="40">
        <f t="shared" si="431"/>
        <v>-0.99909220637845031</v>
      </c>
      <c r="O254" s="40">
        <f t="shared" ref="O254" si="540">O253</f>
        <v>-8.2000000000000003E-2</v>
      </c>
      <c r="P254" s="40">
        <f t="shared" si="429"/>
        <v>-0.77539021564430066</v>
      </c>
      <c r="Q254" s="40">
        <f t="shared" ref="Q254" si="541">Q253</f>
        <v>0.50700000000000001</v>
      </c>
      <c r="U254">
        <f t="shared" si="416"/>
        <v>9.0999999999999998E-2</v>
      </c>
      <c r="V254" s="19"/>
    </row>
    <row r="255" spans="1:22">
      <c r="A255">
        <v>1953</v>
      </c>
      <c r="B255" s="1">
        <v>13.9</v>
      </c>
      <c r="D255" s="1">
        <f t="shared" si="421"/>
        <v>95.590909090909093</v>
      </c>
      <c r="E255" s="11">
        <f t="shared" si="477"/>
        <v>58.883333333333333</v>
      </c>
      <c r="H255" s="43">
        <f t="shared" si="447"/>
        <v>1943</v>
      </c>
      <c r="I255" s="43">
        <f t="shared" si="448"/>
        <v>1943.5</v>
      </c>
      <c r="J255" s="53">
        <f t="shared" si="434"/>
        <v>9.6</v>
      </c>
      <c r="K255" s="16">
        <f t="shared" si="449"/>
        <v>73.545454545454547</v>
      </c>
      <c r="L255" s="53">
        <f t="shared" si="450"/>
        <v>-63.945454545454545</v>
      </c>
      <c r="M255" s="36"/>
      <c r="N255" s="40">
        <f t="shared" si="431"/>
        <v>-0.80958439315116826</v>
      </c>
      <c r="O255" s="40">
        <f t="shared" ref="O255" si="542">O254</f>
        <v>-8.2000000000000003E-2</v>
      </c>
      <c r="P255" s="40">
        <f t="shared" si="429"/>
        <v>-0.99832613802318337</v>
      </c>
      <c r="Q255" s="40">
        <f t="shared" ref="Q255" si="543">Q254</f>
        <v>0.50700000000000001</v>
      </c>
      <c r="U255">
        <f t="shared" si="416"/>
        <v>9.0999999999999998E-2</v>
      </c>
      <c r="V255" s="19"/>
    </row>
    <row r="256" spans="1:22">
      <c r="A256">
        <v>1954</v>
      </c>
      <c r="B256" s="1">
        <v>4.4000000000000004</v>
      </c>
      <c r="C256" s="4" t="s">
        <v>3</v>
      </c>
      <c r="D256" s="1">
        <f t="shared" si="421"/>
        <v>93.554545454545448</v>
      </c>
      <c r="E256" s="11">
        <f t="shared" si="477"/>
        <v>58.473333333333336</v>
      </c>
      <c r="H256" s="43">
        <f t="shared" si="447"/>
        <v>1944</v>
      </c>
      <c r="I256" s="43">
        <f t="shared" si="448"/>
        <v>1944.5</v>
      </c>
      <c r="J256" s="53">
        <f t="shared" si="434"/>
        <v>33.200000000000003</v>
      </c>
      <c r="K256" s="16">
        <f t="shared" si="449"/>
        <v>73.100000000000009</v>
      </c>
      <c r="L256" s="53">
        <f t="shared" si="450"/>
        <v>-39.900000000000006</v>
      </c>
      <c r="M256" s="36"/>
      <c r="N256" s="40">
        <f t="shared" si="431"/>
        <v>-0.351061123374452</v>
      </c>
      <c r="O256" s="40">
        <f t="shared" ref="O256" si="544">O255</f>
        <v>-8.2000000000000003E-2</v>
      </c>
      <c r="P256" s="40">
        <f t="shared" si="429"/>
        <v>-0.84312466005062181</v>
      </c>
      <c r="Q256" s="40">
        <f t="shared" ref="Q256" si="545">Q255</f>
        <v>0.50700000000000001</v>
      </c>
      <c r="U256">
        <f t="shared" si="416"/>
        <v>9.0999999999999998E-2</v>
      </c>
      <c r="V256" s="19"/>
    </row>
    <row r="257" spans="1:22">
      <c r="A257">
        <v>1955</v>
      </c>
      <c r="B257" s="1">
        <v>38</v>
      </c>
      <c r="D257" s="1">
        <f t="shared" si="421"/>
        <v>90.827272727272714</v>
      </c>
      <c r="E257" s="11">
        <f t="shared" si="477"/>
        <v>58.263333333333343</v>
      </c>
      <c r="H257" s="43">
        <f t="shared" si="447"/>
        <v>1945</v>
      </c>
      <c r="I257" s="43">
        <f t="shared" si="448"/>
        <v>1945.5</v>
      </c>
      <c r="J257" s="53">
        <f t="shared" si="434"/>
        <v>92.6</v>
      </c>
      <c r="K257" s="16">
        <f t="shared" si="449"/>
        <v>73.24545454545455</v>
      </c>
      <c r="L257" s="53">
        <f t="shared" si="450"/>
        <v>19.354545454545445</v>
      </c>
      <c r="M257" s="36"/>
      <c r="N257" s="40">
        <f t="shared" si="431"/>
        <v>0.22411566539333272</v>
      </c>
      <c r="O257" s="40">
        <f t="shared" ref="O257" si="546">O256</f>
        <v>-8.2000000000000003E-2</v>
      </c>
      <c r="P257" s="40">
        <f t="shared" si="429"/>
        <v>-0.36857166459196117</v>
      </c>
      <c r="Q257" s="40">
        <f t="shared" ref="Q257" si="547">Q256</f>
        <v>0.50700000000000001</v>
      </c>
      <c r="U257">
        <f t="shared" si="416"/>
        <v>9.0999999999999998E-2</v>
      </c>
      <c r="V257" s="19"/>
    </row>
    <row r="258" spans="1:22">
      <c r="A258">
        <v>1956</v>
      </c>
      <c r="B258" s="1">
        <v>141.69999999999999</v>
      </c>
      <c r="D258" s="1">
        <f t="shared" si="421"/>
        <v>87.936363636363637</v>
      </c>
      <c r="E258" s="11">
        <f t="shared" si="477"/>
        <v>60.856666666666683</v>
      </c>
      <c r="H258" s="43">
        <f t="shared" si="447"/>
        <v>1946</v>
      </c>
      <c r="I258" s="43">
        <f t="shared" si="448"/>
        <v>1946.5</v>
      </c>
      <c r="J258" s="53">
        <f t="shared" si="434"/>
        <v>151.6</v>
      </c>
      <c r="K258" s="16">
        <f t="shared" si="449"/>
        <v>71.790909090909082</v>
      </c>
      <c r="L258" s="53">
        <f t="shared" si="450"/>
        <v>79.809090909090912</v>
      </c>
      <c r="M258" s="36"/>
      <c r="N258" s="40">
        <f t="shared" si="431"/>
        <v>0.72482143105875985</v>
      </c>
      <c r="O258" s="40">
        <f t="shared" ref="O258" si="548">O257</f>
        <v>-8.2000000000000003E-2</v>
      </c>
      <c r="P258" s="40">
        <f t="shared" si="429"/>
        <v>0.24558574047174006</v>
      </c>
      <c r="Q258" s="40">
        <f t="shared" ref="Q258" si="549">Q257</f>
        <v>0.50700000000000001</v>
      </c>
      <c r="U258">
        <f t="shared" si="416"/>
        <v>9.0999999999999998E-2</v>
      </c>
      <c r="V258" s="19"/>
    </row>
    <row r="259" spans="1:22">
      <c r="A259">
        <v>1957</v>
      </c>
      <c r="B259" s="1">
        <v>190.2</v>
      </c>
      <c r="C259" s="4" t="s">
        <v>5</v>
      </c>
      <c r="D259" s="1">
        <f t="shared" si="421"/>
        <v>87.609090909090909</v>
      </c>
      <c r="E259" s="11">
        <f t="shared" si="477"/>
        <v>64.896666666666675</v>
      </c>
      <c r="H259" s="43">
        <f t="shared" si="447"/>
        <v>1947</v>
      </c>
      <c r="I259" s="43">
        <f t="shared" si="448"/>
        <v>1947.5</v>
      </c>
      <c r="J259" s="53">
        <f t="shared" si="434"/>
        <v>136.30000000000001</v>
      </c>
      <c r="K259" s="16">
        <f t="shared" si="449"/>
        <v>70.272727272727266</v>
      </c>
      <c r="L259" s="53">
        <f t="shared" si="450"/>
        <v>66.027272727272745</v>
      </c>
      <c r="M259" s="36"/>
      <c r="N259" s="40">
        <f t="shared" si="431"/>
        <v>0.98467748439941927</v>
      </c>
      <c r="O259" s="40">
        <f t="shared" ref="O259" si="550">O258</f>
        <v>-8.2000000000000003E-2</v>
      </c>
      <c r="P259" s="40">
        <f t="shared" si="429"/>
        <v>0.76672228799358288</v>
      </c>
      <c r="Q259" s="40">
        <f t="shared" ref="Q259" si="551">Q258</f>
        <v>0.50700000000000001</v>
      </c>
      <c r="U259">
        <f t="shared" si="416"/>
        <v>9.0999999999999998E-2</v>
      </c>
      <c r="V259" s="19"/>
    </row>
    <row r="260" spans="1:22">
      <c r="A260">
        <v>1958</v>
      </c>
      <c r="B260" s="1">
        <v>184.8</v>
      </c>
      <c r="D260" s="1">
        <f t="shared" si="421"/>
        <v>87.272727272727266</v>
      </c>
      <c r="E260" s="11">
        <f t="shared" si="477"/>
        <v>68.463333333333352</v>
      </c>
      <c r="H260" s="43">
        <f t="shared" si="447"/>
        <v>1948</v>
      </c>
      <c r="I260" s="43">
        <f t="shared" si="448"/>
        <v>1948.5</v>
      </c>
      <c r="J260" s="53">
        <f t="shared" si="434"/>
        <v>134.69999999999999</v>
      </c>
      <c r="K260" s="16">
        <f t="shared" si="449"/>
        <v>69.190909090909088</v>
      </c>
      <c r="L260" s="53">
        <f t="shared" si="450"/>
        <v>65.509090909090901</v>
      </c>
      <c r="M260" s="36"/>
      <c r="N260" s="40">
        <f t="shared" si="431"/>
        <v>0.91733668802240687</v>
      </c>
      <c r="O260" s="40">
        <f t="shared" ref="O260" si="552">O259</f>
        <v>-8.2000000000000003E-2</v>
      </c>
      <c r="P260" s="40">
        <f t="shared" si="429"/>
        <v>0.99744635232882251</v>
      </c>
      <c r="Q260" s="40">
        <f t="shared" ref="Q260" si="553">Q259</f>
        <v>0.50700000000000001</v>
      </c>
      <c r="U260">
        <f t="shared" ref="U260:U323" si="554">U259</f>
        <v>9.0999999999999998E-2</v>
      </c>
      <c r="V260" s="19"/>
    </row>
    <row r="261" spans="1:22">
      <c r="A261">
        <v>1959</v>
      </c>
      <c r="B261" s="1">
        <v>159</v>
      </c>
      <c r="D261" s="1">
        <f t="shared" si="421"/>
        <v>88.24545454545455</v>
      </c>
      <c r="E261" s="11">
        <f t="shared" si="477"/>
        <v>71.600000000000037</v>
      </c>
      <c r="H261" s="43">
        <f t="shared" si="447"/>
        <v>1949</v>
      </c>
      <c r="I261" s="43">
        <f t="shared" si="448"/>
        <v>1949.5</v>
      </c>
      <c r="J261" s="53">
        <f t="shared" si="434"/>
        <v>83.9</v>
      </c>
      <c r="K261" s="16">
        <f t="shared" si="449"/>
        <v>71.772727272727266</v>
      </c>
      <c r="L261" s="53">
        <f t="shared" si="450"/>
        <v>12.127272727272739</v>
      </c>
      <c r="M261" s="36"/>
      <c r="N261" s="40">
        <f t="shared" si="431"/>
        <v>0.54517560357468176</v>
      </c>
      <c r="O261" s="40">
        <f t="shared" ref="O261" si="555">O260</f>
        <v>-8.2000000000000003E-2</v>
      </c>
      <c r="P261" s="40">
        <f t="shared" si="429"/>
        <v>0.85036625398180909</v>
      </c>
      <c r="Q261" s="40">
        <f t="shared" ref="Q261" si="556">Q260</f>
        <v>0.50700000000000001</v>
      </c>
      <c r="U261">
        <f t="shared" si="554"/>
        <v>9.0999999999999998E-2</v>
      </c>
      <c r="V261" s="19"/>
    </row>
    <row r="262" spans="1:22">
      <c r="A262">
        <v>1960</v>
      </c>
      <c r="B262" s="1">
        <v>112.3</v>
      </c>
      <c r="D262" s="1">
        <f t="shared" si="421"/>
        <v>89.063636363636363</v>
      </c>
      <c r="E262" s="11">
        <f t="shared" si="477"/>
        <v>74.153333333333364</v>
      </c>
      <c r="H262" s="43">
        <f t="shared" si="447"/>
        <v>1950</v>
      </c>
      <c r="I262" s="43">
        <f t="shared" si="448"/>
        <v>1950.5</v>
      </c>
      <c r="J262" s="53">
        <f t="shared" si="434"/>
        <v>69.400000000000006</v>
      </c>
      <c r="K262" s="16">
        <f t="shared" si="449"/>
        <v>81.63636363636364</v>
      </c>
      <c r="L262" s="53">
        <f t="shared" si="450"/>
        <v>-12.236363636363635</v>
      </c>
      <c r="M262" s="36"/>
      <c r="N262" s="40">
        <f t="shared" si="431"/>
        <v>-8.1409788494789873E-3</v>
      </c>
      <c r="O262" s="40">
        <f t="shared" ref="O262" si="557">O261</f>
        <v>-8.2000000000000003E-2</v>
      </c>
      <c r="P262" s="40">
        <f t="shared" si="429"/>
        <v>0.38119172939448376</v>
      </c>
      <c r="Q262" s="40">
        <f t="shared" ref="Q262" si="558">Q261</f>
        <v>0.50700000000000001</v>
      </c>
      <c r="U262">
        <f t="shared" si="554"/>
        <v>9.0999999999999998E-2</v>
      </c>
      <c r="V262" s="19"/>
    </row>
    <row r="263" spans="1:22">
      <c r="A263">
        <v>1961</v>
      </c>
      <c r="B263" s="1">
        <v>53.9</v>
      </c>
      <c r="D263" s="1">
        <f t="shared" ref="D263:D305" si="559">AVERAGE(B259:B269)</f>
        <v>84.709090909090904</v>
      </c>
      <c r="E263" s="11">
        <f t="shared" si="477"/>
        <v>75.243333333333354</v>
      </c>
      <c r="H263" s="43">
        <f t="shared" si="447"/>
        <v>1951</v>
      </c>
      <c r="I263" s="43">
        <f t="shared" si="448"/>
        <v>1951.5</v>
      </c>
      <c r="J263" s="53">
        <f t="shared" si="434"/>
        <v>31.5</v>
      </c>
      <c r="K263" s="16">
        <f t="shared" si="449"/>
        <v>90.509090909090901</v>
      </c>
      <c r="L263" s="53">
        <f t="shared" si="450"/>
        <v>-59.009090909090901</v>
      </c>
      <c r="M263" s="36"/>
      <c r="N263" s="40">
        <f t="shared" si="431"/>
        <v>-0.55875240890104094</v>
      </c>
      <c r="O263" s="40">
        <f t="shared" ref="O263" si="560">O262</f>
        <v>-8.2000000000000003E-2</v>
      </c>
      <c r="P263" s="40">
        <f t="shared" si="429"/>
        <v>-0.2323673245552795</v>
      </c>
      <c r="Q263" s="40">
        <f t="shared" ref="Q263" si="561">Q262</f>
        <v>0.50700000000000001</v>
      </c>
      <c r="U263">
        <f t="shared" si="554"/>
        <v>9.0999999999999998E-2</v>
      </c>
      <c r="V263" s="19"/>
    </row>
    <row r="264" spans="1:22">
      <c r="A264">
        <v>1962</v>
      </c>
      <c r="B264" s="1">
        <v>37.6</v>
      </c>
      <c r="D264" s="1">
        <f t="shared" si="559"/>
        <v>77.045454545454547</v>
      </c>
      <c r="E264" s="11">
        <f t="shared" si="477"/>
        <v>76.126666666666694</v>
      </c>
      <c r="H264" s="43">
        <f t="shared" si="447"/>
        <v>1952</v>
      </c>
      <c r="I264" s="43">
        <f t="shared" si="448"/>
        <v>1952.5</v>
      </c>
      <c r="J264" s="53">
        <f t="shared" si="434"/>
        <v>13.9</v>
      </c>
      <c r="K264" s="16">
        <f t="shared" si="449"/>
        <v>93.527272727272717</v>
      </c>
      <c r="L264" s="53">
        <f t="shared" si="450"/>
        <v>-79.627272727272711</v>
      </c>
      <c r="M264" s="36"/>
      <c r="N264" s="40">
        <f t="shared" si="431"/>
        <v>-0.92369692683052507</v>
      </c>
      <c r="O264" s="40">
        <f t="shared" ref="O264" si="562">O263</f>
        <v>-8.2000000000000003E-2</v>
      </c>
      <c r="P264" s="40">
        <f t="shared" si="429"/>
        <v>-0.7579122790165338</v>
      </c>
      <c r="Q264" s="40">
        <f t="shared" ref="Q264" si="563">Q263</f>
        <v>0.50700000000000001</v>
      </c>
      <c r="U264">
        <f t="shared" si="554"/>
        <v>9.0999999999999998E-2</v>
      </c>
      <c r="V264" s="19"/>
    </row>
    <row r="265" spans="1:22">
      <c r="A265">
        <v>1963</v>
      </c>
      <c r="B265" s="1">
        <v>27.9</v>
      </c>
      <c r="D265" s="1">
        <f t="shared" si="559"/>
        <v>69.836363636363629</v>
      </c>
      <c r="E265" s="11">
        <f t="shared" si="477"/>
        <v>76.866666666666703</v>
      </c>
      <c r="H265" s="43">
        <f t="shared" si="447"/>
        <v>1953</v>
      </c>
      <c r="I265" s="43">
        <f t="shared" si="448"/>
        <v>1953.5</v>
      </c>
      <c r="J265" s="53">
        <f t="shared" si="434"/>
        <v>4.4000000000000004</v>
      </c>
      <c r="K265" s="16">
        <f t="shared" si="449"/>
        <v>95.590909090909093</v>
      </c>
      <c r="L265" s="53">
        <f t="shared" si="450"/>
        <v>-91.190909090909088</v>
      </c>
      <c r="M265" s="36"/>
      <c r="N265" s="40">
        <f t="shared" si="431"/>
        <v>-0.98170772347442259</v>
      </c>
      <c r="O265" s="40">
        <f t="shared" ref="O265" si="564">O264</f>
        <v>-8.2000000000000003E-2</v>
      </c>
      <c r="P265" s="40">
        <f t="shared" si="429"/>
        <v>-0.99638172982599627</v>
      </c>
      <c r="Q265" s="40">
        <f t="shared" ref="Q265" si="565">Q264</f>
        <v>0.50700000000000001</v>
      </c>
      <c r="U265">
        <f t="shared" si="554"/>
        <v>9.0999999999999998E-2</v>
      </c>
      <c r="V265" s="19"/>
    </row>
    <row r="266" spans="1:22">
      <c r="A266">
        <v>1964</v>
      </c>
      <c r="B266" s="1">
        <v>10.199999999999999</v>
      </c>
      <c r="C266" s="4" t="s">
        <v>3</v>
      </c>
      <c r="D266" s="1">
        <f t="shared" si="559"/>
        <v>64.88181818181819</v>
      </c>
      <c r="E266" s="11">
        <f t="shared" si="477"/>
        <v>76.916666666666686</v>
      </c>
      <c r="H266" s="43">
        <f t="shared" si="447"/>
        <v>1954</v>
      </c>
      <c r="I266" s="43">
        <f t="shared" si="448"/>
        <v>1954.5</v>
      </c>
      <c r="J266" s="53">
        <f t="shared" si="434"/>
        <v>38</v>
      </c>
      <c r="K266" s="16">
        <f t="shared" si="449"/>
        <v>93.554545454545448</v>
      </c>
      <c r="L266" s="53">
        <f t="shared" si="450"/>
        <v>-55.554545454545448</v>
      </c>
      <c r="M266" s="36"/>
      <c r="N266" s="40">
        <f t="shared" si="431"/>
        <v>-0.71350848733763861</v>
      </c>
      <c r="O266" s="40">
        <f t="shared" ref="O266" si="566">O265</f>
        <v>-8.2000000000000003E-2</v>
      </c>
      <c r="P266" s="40">
        <f t="shared" ref="P266:P329" si="567" xml:space="preserve"> SIN((2*PI()*(I266-2000+Q266)/10.04352) + 1.984402856)</f>
        <v>-0.85745026652122569</v>
      </c>
      <c r="Q266" s="40">
        <f t="shared" ref="Q266" si="568">Q265</f>
        <v>0.50700000000000001</v>
      </c>
      <c r="U266">
        <f t="shared" si="554"/>
        <v>9.0999999999999998E-2</v>
      </c>
      <c r="V266" s="19"/>
    </row>
    <row r="267" spans="1:22">
      <c r="A267">
        <v>1965</v>
      </c>
      <c r="B267" s="1">
        <v>15.1</v>
      </c>
      <c r="D267" s="1">
        <f t="shared" si="559"/>
        <v>60.727272727272727</v>
      </c>
      <c r="E267" s="11">
        <f t="shared" si="477"/>
        <v>76.216666666666683</v>
      </c>
      <c r="H267" s="43">
        <f t="shared" si="447"/>
        <v>1955</v>
      </c>
      <c r="I267" s="43">
        <f t="shared" si="448"/>
        <v>1955.5</v>
      </c>
      <c r="J267" s="53">
        <f t="shared" si="434"/>
        <v>141.69999999999999</v>
      </c>
      <c r="K267" s="16">
        <f t="shared" si="449"/>
        <v>90.827272727272714</v>
      </c>
      <c r="L267" s="53">
        <f t="shared" si="450"/>
        <v>50.872727272727275</v>
      </c>
      <c r="M267" s="36"/>
      <c r="N267" s="40">
        <f t="shared" ref="N267:N329" si="569">SIN((2*PI()*(I267-2000+O267)/10.74527)+0.726367997)</f>
        <v>-0.20821869820004943</v>
      </c>
      <c r="O267" s="40">
        <f t="shared" ref="O267" si="570">O266</f>
        <v>-8.2000000000000003E-2</v>
      </c>
      <c r="P267" s="40">
        <f t="shared" si="567"/>
        <v>-0.39374115554811356</v>
      </c>
      <c r="Q267" s="40">
        <f t="shared" ref="Q267" si="571">Q266</f>
        <v>0.50700000000000001</v>
      </c>
      <c r="U267">
        <f t="shared" si="554"/>
        <v>9.0999999999999998E-2</v>
      </c>
      <c r="V267" s="19"/>
    </row>
    <row r="268" spans="1:22">
      <c r="A268">
        <v>1966</v>
      </c>
      <c r="B268" s="1">
        <v>47</v>
      </c>
      <c r="D268" s="1">
        <f t="shared" si="559"/>
        <v>62.090909090909093</v>
      </c>
      <c r="E268" s="11">
        <f t="shared" si="477"/>
        <v>75.126666666666694</v>
      </c>
      <c r="H268" s="43">
        <f t="shared" si="447"/>
        <v>1956</v>
      </c>
      <c r="I268" s="43">
        <f t="shared" si="448"/>
        <v>1956.5</v>
      </c>
      <c r="J268" s="53">
        <f t="shared" ref="J268:J319" si="572">AVERAGEIFS(SS_Numbers,Year,"&gt;"&amp;H268,Year,"&lt;="&amp;H269)</f>
        <v>190.2</v>
      </c>
      <c r="K268" s="16">
        <f t="shared" si="449"/>
        <v>87.936363636363637</v>
      </c>
      <c r="L268" s="53">
        <f t="shared" si="450"/>
        <v>102.26363636363635</v>
      </c>
      <c r="M268" s="36"/>
      <c r="N268" s="40">
        <f t="shared" si="569"/>
        <v>0.36625973715190741</v>
      </c>
      <c r="O268" s="40">
        <f t="shared" ref="O268" si="573">O267</f>
        <v>-8.2000000000000003E-2</v>
      </c>
      <c r="P268" s="40">
        <f t="shared" si="567"/>
        <v>0.21910584864410471</v>
      </c>
      <c r="Q268" s="40">
        <f t="shared" ref="Q268" si="574">Q267</f>
        <v>0.50700000000000001</v>
      </c>
      <c r="U268">
        <f t="shared" si="554"/>
        <v>9.0999999999999998E-2</v>
      </c>
      <c r="V268" s="19"/>
    </row>
    <row r="269" spans="1:22">
      <c r="A269">
        <v>1967</v>
      </c>
      <c r="B269" s="1">
        <v>93.8</v>
      </c>
      <c r="D269" s="1">
        <f t="shared" si="559"/>
        <v>62.127272727272725</v>
      </c>
      <c r="E269" s="11">
        <f t="shared" si="477"/>
        <v>74.440000000000012</v>
      </c>
      <c r="H269" s="43">
        <f t="shared" si="447"/>
        <v>1957</v>
      </c>
      <c r="I269" s="43">
        <f t="shared" si="448"/>
        <v>1957.5</v>
      </c>
      <c r="J269" s="53">
        <f t="shared" si="572"/>
        <v>184.8</v>
      </c>
      <c r="K269" s="16">
        <f t="shared" si="449"/>
        <v>87.609090909090909</v>
      </c>
      <c r="L269" s="53">
        <f t="shared" si="450"/>
        <v>97.190909090909102</v>
      </c>
      <c r="M269" s="36"/>
      <c r="N269" s="40">
        <f t="shared" si="569"/>
        <v>0.81903433132421766</v>
      </c>
      <c r="O269" s="40">
        <f t="shared" ref="O269" si="575">O268</f>
        <v>-8.2000000000000003E-2</v>
      </c>
      <c r="P269" s="40">
        <f t="shared" si="567"/>
        <v>0.74896182129612576</v>
      </c>
      <c r="Q269" s="40">
        <f t="shared" ref="Q269" si="576">Q268</f>
        <v>0.50700000000000001</v>
      </c>
      <c r="U269">
        <f t="shared" si="554"/>
        <v>9.0999999999999998E-2</v>
      </c>
      <c r="V269" s="19"/>
    </row>
    <row r="270" spans="1:22">
      <c r="A270">
        <v>1968</v>
      </c>
      <c r="B270" s="1">
        <v>105.9</v>
      </c>
      <c r="C270" s="4" t="s">
        <v>5</v>
      </c>
      <c r="D270" s="1">
        <f t="shared" si="559"/>
        <v>62.727272727272727</v>
      </c>
      <c r="E270" s="11">
        <f t="shared" si="477"/>
        <v>74.316666666666663</v>
      </c>
      <c r="H270" s="43">
        <f t="shared" si="447"/>
        <v>1958</v>
      </c>
      <c r="I270" s="43">
        <f t="shared" si="448"/>
        <v>1958.5</v>
      </c>
      <c r="J270" s="53">
        <f t="shared" si="572"/>
        <v>159</v>
      </c>
      <c r="K270" s="16">
        <f t="shared" si="449"/>
        <v>87.272727272727266</v>
      </c>
      <c r="L270" s="53">
        <f t="shared" si="450"/>
        <v>71.727272727272734</v>
      </c>
      <c r="M270" s="36"/>
      <c r="N270" s="40">
        <f t="shared" si="569"/>
        <v>0.99965336464976218</v>
      </c>
      <c r="O270" s="40">
        <f t="shared" ref="O270" si="577">O269</f>
        <v>-8.2000000000000003E-2</v>
      </c>
      <c r="P270" s="40">
        <f t="shared" si="567"/>
        <v>0.99513246779992737</v>
      </c>
      <c r="Q270" s="40">
        <f t="shared" ref="Q270" si="578">Q269</f>
        <v>0.50700000000000001</v>
      </c>
      <c r="U270">
        <f t="shared" si="554"/>
        <v>9.0999999999999998E-2</v>
      </c>
      <c r="V270" s="19"/>
    </row>
    <row r="271" spans="1:22">
      <c r="A271">
        <v>1969</v>
      </c>
      <c r="B271" s="1">
        <v>105.5</v>
      </c>
      <c r="D271" s="1">
        <f t="shared" si="559"/>
        <v>63.209090909090904</v>
      </c>
      <c r="E271" s="11">
        <f t="shared" si="477"/>
        <v>74.873333333333321</v>
      </c>
      <c r="H271" s="43">
        <f t="shared" si="447"/>
        <v>1959</v>
      </c>
      <c r="I271" s="43">
        <f t="shared" si="448"/>
        <v>1959.5</v>
      </c>
      <c r="J271" s="53">
        <f t="shared" si="572"/>
        <v>112.3</v>
      </c>
      <c r="K271" s="16">
        <f t="shared" si="449"/>
        <v>88.24545454545455</v>
      </c>
      <c r="L271" s="53">
        <f t="shared" si="450"/>
        <v>24.054545454545448</v>
      </c>
      <c r="M271" s="36"/>
      <c r="N271" s="40">
        <f t="shared" si="569"/>
        <v>0.84809923782371954</v>
      </c>
      <c r="O271" s="40">
        <f t="shared" ref="O271" si="579">O270</f>
        <v>-8.2000000000000003E-2</v>
      </c>
      <c r="P271" s="40">
        <f t="shared" si="567"/>
        <v>0.8643753849303365</v>
      </c>
      <c r="Q271" s="40">
        <f t="shared" ref="Q271" si="580">Q270</f>
        <v>0.50700000000000001</v>
      </c>
      <c r="U271">
        <f t="shared" si="554"/>
        <v>9.0999999999999998E-2</v>
      </c>
      <c r="V271" s="19"/>
    </row>
    <row r="272" spans="1:22">
      <c r="A272">
        <v>1970</v>
      </c>
      <c r="B272" s="1">
        <v>104.5</v>
      </c>
      <c r="D272" s="1">
        <f t="shared" si="559"/>
        <v>62.981818181818191</v>
      </c>
      <c r="E272" s="11">
        <f t="shared" si="477"/>
        <v>76.096666666666664</v>
      </c>
      <c r="H272" s="43">
        <f t="shared" si="447"/>
        <v>1960</v>
      </c>
      <c r="I272" s="43">
        <f t="shared" si="448"/>
        <v>1960.5</v>
      </c>
      <c r="J272" s="53">
        <f t="shared" si="572"/>
        <v>53.9</v>
      </c>
      <c r="K272" s="16">
        <f t="shared" si="449"/>
        <v>89.063636363636363</v>
      </c>
      <c r="L272" s="53">
        <f t="shared" si="450"/>
        <v>-35.163636363636364</v>
      </c>
      <c r="M272" s="36"/>
      <c r="N272" s="40">
        <f t="shared" si="569"/>
        <v>0.41473162052965101</v>
      </c>
      <c r="O272" s="40">
        <f t="shared" ref="O272" si="581">O271</f>
        <v>-8.2000000000000003E-2</v>
      </c>
      <c r="P272" s="40">
        <f t="shared" si="567"/>
        <v>0.40621761751836688</v>
      </c>
      <c r="Q272" s="40">
        <f t="shared" ref="Q272" si="582">Q271</f>
        <v>0.50700000000000001</v>
      </c>
      <c r="U272">
        <f t="shared" si="554"/>
        <v>9.0999999999999998E-2</v>
      </c>
      <c r="V272" s="19"/>
    </row>
    <row r="273" spans="1:22">
      <c r="A273">
        <v>1971</v>
      </c>
      <c r="B273" s="1">
        <v>66.599999999999994</v>
      </c>
      <c r="D273" s="1">
        <f t="shared" si="559"/>
        <v>61.209090909090904</v>
      </c>
      <c r="E273" s="11">
        <f t="shared" si="477"/>
        <v>76.73333333333332</v>
      </c>
      <c r="H273" s="43">
        <f t="shared" si="447"/>
        <v>1961</v>
      </c>
      <c r="I273" s="43">
        <f t="shared" si="448"/>
        <v>1961.5</v>
      </c>
      <c r="J273" s="53">
        <f t="shared" si="572"/>
        <v>37.6</v>
      </c>
      <c r="K273" s="16">
        <f t="shared" si="449"/>
        <v>84.709090909090904</v>
      </c>
      <c r="L273" s="53">
        <f t="shared" si="450"/>
        <v>-47.109090909090902</v>
      </c>
      <c r="M273" s="36"/>
      <c r="N273" s="40">
        <f t="shared" si="569"/>
        <v>-0.1564464797555814</v>
      </c>
      <c r="O273" s="40">
        <f t="shared" ref="O273" si="583">O272</f>
        <v>-8.2000000000000003E-2</v>
      </c>
      <c r="P273" s="40">
        <f t="shared" si="567"/>
        <v>-0.2058037702226376</v>
      </c>
      <c r="Q273" s="40">
        <f t="shared" ref="Q273" si="584">Q272</f>
        <v>0.50700000000000001</v>
      </c>
      <c r="U273">
        <f t="shared" si="554"/>
        <v>9.0999999999999998E-2</v>
      </c>
      <c r="V273" s="19"/>
    </row>
    <row r="274" spans="1:22">
      <c r="A274">
        <v>1972</v>
      </c>
      <c r="B274" s="1">
        <v>68.900000000000006</v>
      </c>
      <c r="D274" s="1">
        <f t="shared" si="559"/>
        <v>61.090909090909093</v>
      </c>
      <c r="E274" s="11">
        <f t="shared" si="477"/>
        <v>78.010000000000005</v>
      </c>
      <c r="H274" s="43">
        <f t="shared" ref="H274:H321" si="585">H273+1</f>
        <v>1962</v>
      </c>
      <c r="I274" s="43">
        <f t="shared" ref="I274:I329" si="586">I273+1</f>
        <v>1962.5</v>
      </c>
      <c r="J274" s="53">
        <f t="shared" si="572"/>
        <v>27.9</v>
      </c>
      <c r="K274" s="16">
        <f t="shared" ref="K274:K314" si="587">AVERAGE(J269:J279)</f>
        <v>77.045454545454547</v>
      </c>
      <c r="L274" s="53">
        <f t="shared" ref="L274:L314" si="588">J274-K274</f>
        <v>-49.145454545454548</v>
      </c>
      <c r="M274" s="36"/>
      <c r="N274" s="40">
        <f t="shared" si="569"/>
        <v>-0.67563923850874152</v>
      </c>
      <c r="O274" s="40">
        <f t="shared" ref="O274" si="589">O273</f>
        <v>-8.2000000000000003E-2</v>
      </c>
      <c r="P274" s="40">
        <f t="shared" si="567"/>
        <v>-0.73987257344190482</v>
      </c>
      <c r="Q274" s="40">
        <f t="shared" ref="Q274" si="590">Q273</f>
        <v>0.50700000000000001</v>
      </c>
      <c r="U274">
        <f t="shared" si="554"/>
        <v>9.0999999999999998E-2</v>
      </c>
      <c r="V274" s="19"/>
    </row>
    <row r="275" spans="1:22">
      <c r="A275">
        <v>1973</v>
      </c>
      <c r="B275" s="1">
        <v>38</v>
      </c>
      <c r="D275" s="1">
        <f t="shared" si="559"/>
        <v>65.590909090909093</v>
      </c>
      <c r="E275" s="11">
        <f t="shared" si="477"/>
        <v>78.733333333333334</v>
      </c>
      <c r="H275" s="43">
        <f t="shared" si="585"/>
        <v>1963</v>
      </c>
      <c r="I275" s="43">
        <f t="shared" si="586"/>
        <v>1963.5</v>
      </c>
      <c r="J275" s="53">
        <f t="shared" si="572"/>
        <v>10.199999999999999</v>
      </c>
      <c r="K275" s="16">
        <f t="shared" si="587"/>
        <v>69.836363636363629</v>
      </c>
      <c r="L275" s="53">
        <f t="shared" si="588"/>
        <v>-59.636363636363626</v>
      </c>
      <c r="M275" s="36"/>
      <c r="N275" s="40">
        <f t="shared" si="569"/>
        <v>-0.9703249542065393</v>
      </c>
      <c r="O275" s="40">
        <f t="shared" ref="O275" si="591">O274</f>
        <v>-8.2000000000000003E-2</v>
      </c>
      <c r="P275" s="40">
        <f t="shared" si="567"/>
        <v>-0.99369879775139203</v>
      </c>
      <c r="Q275" s="40">
        <f t="shared" ref="Q275" si="592">Q274</f>
        <v>0.50700000000000001</v>
      </c>
      <c r="U275">
        <f t="shared" si="554"/>
        <v>9.0999999999999998E-2</v>
      </c>
      <c r="V275" s="19"/>
    </row>
    <row r="276" spans="1:22">
      <c r="A276">
        <v>1974</v>
      </c>
      <c r="B276" s="1">
        <v>34.5</v>
      </c>
      <c r="D276" s="1">
        <f t="shared" si="559"/>
        <v>70.054545454545462</v>
      </c>
      <c r="E276" s="11">
        <f t="shared" si="477"/>
        <v>79.563333333333318</v>
      </c>
      <c r="H276" s="43">
        <f t="shared" si="585"/>
        <v>1964</v>
      </c>
      <c r="I276" s="43">
        <f t="shared" si="586"/>
        <v>1964.5</v>
      </c>
      <c r="J276" s="53">
        <f t="shared" si="572"/>
        <v>15.1</v>
      </c>
      <c r="K276" s="16">
        <f t="shared" si="587"/>
        <v>64.88181818181819</v>
      </c>
      <c r="L276" s="53">
        <f t="shared" si="588"/>
        <v>-49.781818181818188</v>
      </c>
      <c r="M276" s="36"/>
      <c r="N276" s="40">
        <f t="shared" si="569"/>
        <v>-0.942582998662859</v>
      </c>
      <c r="O276" s="40">
        <f t="shared" ref="O276" si="593">O275</f>
        <v>-8.2000000000000003E-2</v>
      </c>
      <c r="P276" s="40">
        <f t="shared" si="567"/>
        <v>-0.87114032591527435</v>
      </c>
      <c r="Q276" s="40">
        <f t="shared" ref="Q276" si="594">Q275</f>
        <v>0.50700000000000001</v>
      </c>
      <c r="U276">
        <f t="shared" si="554"/>
        <v>9.0999999999999998E-2</v>
      </c>
      <c r="V276" s="19"/>
    </row>
    <row r="277" spans="1:22">
      <c r="A277">
        <v>1975</v>
      </c>
      <c r="B277" s="1">
        <v>15.5</v>
      </c>
      <c r="D277" s="1">
        <f t="shared" si="559"/>
        <v>73.318181818181813</v>
      </c>
      <c r="E277" s="11">
        <f t="shared" si="477"/>
        <v>78.973333333333329</v>
      </c>
      <c r="H277" s="43">
        <f t="shared" si="585"/>
        <v>1965</v>
      </c>
      <c r="I277" s="43">
        <f t="shared" si="586"/>
        <v>1965.5</v>
      </c>
      <c r="J277" s="53">
        <f t="shared" si="572"/>
        <v>47</v>
      </c>
      <c r="K277" s="16">
        <f t="shared" si="587"/>
        <v>60.727272727272727</v>
      </c>
      <c r="L277" s="53">
        <f t="shared" si="588"/>
        <v>-13.727272727272727</v>
      </c>
      <c r="M277" s="36"/>
      <c r="N277" s="40">
        <f t="shared" si="569"/>
        <v>-0.60163170031793689</v>
      </c>
      <c r="O277" s="40">
        <f t="shared" ref="O277" si="595">O276</f>
        <v>-8.2000000000000003E-2</v>
      </c>
      <c r="P277" s="40">
        <f t="shared" si="567"/>
        <v>-0.41861880329177409</v>
      </c>
      <c r="Q277" s="40">
        <f t="shared" ref="Q277" si="596">Q276</f>
        <v>0.50700000000000001</v>
      </c>
      <c r="U277">
        <f t="shared" si="554"/>
        <v>9.0999999999999998E-2</v>
      </c>
      <c r="V277" s="19"/>
    </row>
    <row r="278" spans="1:22">
      <c r="A278">
        <v>1976</v>
      </c>
      <c r="B278" s="1">
        <v>12.6</v>
      </c>
      <c r="C278" s="4" t="s">
        <v>3</v>
      </c>
      <c r="D278" s="1">
        <f t="shared" si="559"/>
        <v>77.8</v>
      </c>
      <c r="E278" s="11">
        <f t="shared" si="477"/>
        <v>76.306666666666658</v>
      </c>
      <c r="H278" s="43">
        <f t="shared" si="585"/>
        <v>1966</v>
      </c>
      <c r="I278" s="43">
        <f t="shared" si="586"/>
        <v>1966.5</v>
      </c>
      <c r="J278" s="53">
        <f t="shared" si="572"/>
        <v>93.8</v>
      </c>
      <c r="K278" s="16">
        <f t="shared" si="587"/>
        <v>62.090909090909093</v>
      </c>
      <c r="L278" s="53">
        <f t="shared" si="588"/>
        <v>31.709090909090904</v>
      </c>
      <c r="M278" s="36"/>
      <c r="N278" s="40">
        <f t="shared" si="569"/>
        <v>-6.0765201155378562E-2</v>
      </c>
      <c r="O278" s="40">
        <f t="shared" ref="O278" si="597">O277</f>
        <v>-8.2000000000000003E-2</v>
      </c>
      <c r="P278" s="40">
        <f t="shared" si="567"/>
        <v>0.19246355429937664</v>
      </c>
      <c r="Q278" s="40">
        <f t="shared" ref="Q278" si="598">Q277</f>
        <v>0.50700000000000001</v>
      </c>
      <c r="U278">
        <f t="shared" si="554"/>
        <v>9.0999999999999998E-2</v>
      </c>
      <c r="V278" s="19"/>
    </row>
    <row r="279" spans="1:22">
      <c r="A279">
        <v>1977</v>
      </c>
      <c r="B279" s="1">
        <v>27.5</v>
      </c>
      <c r="D279" s="1">
        <f t="shared" si="559"/>
        <v>77.590909090909093</v>
      </c>
      <c r="E279" s="11">
        <f t="shared" si="477"/>
        <v>72.17</v>
      </c>
      <c r="H279" s="43">
        <f t="shared" si="585"/>
        <v>1967</v>
      </c>
      <c r="I279" s="43">
        <f t="shared" si="586"/>
        <v>1967.5</v>
      </c>
      <c r="J279" s="53">
        <f t="shared" si="572"/>
        <v>105.9</v>
      </c>
      <c r="K279" s="16">
        <f t="shared" si="587"/>
        <v>62.127272727272725</v>
      </c>
      <c r="L279" s="53">
        <f t="shared" si="588"/>
        <v>43.77272727272728</v>
      </c>
      <c r="M279" s="36"/>
      <c r="N279" s="40">
        <f t="shared" si="569"/>
        <v>0.50029286601345657</v>
      </c>
      <c r="O279" s="40">
        <f t="shared" ref="O279" si="599">O278</f>
        <v>-8.2000000000000003E-2</v>
      </c>
      <c r="P279" s="40">
        <f t="shared" si="567"/>
        <v>0.73064621978262023</v>
      </c>
      <c r="Q279" s="40">
        <f t="shared" ref="Q279" si="600">Q278</f>
        <v>0.50700000000000001</v>
      </c>
      <c r="U279">
        <f t="shared" si="554"/>
        <v>9.0999999999999998E-2</v>
      </c>
      <c r="V279" s="19"/>
    </row>
    <row r="280" spans="1:22">
      <c r="A280">
        <v>1978</v>
      </c>
      <c r="B280" s="1">
        <v>92.5</v>
      </c>
      <c r="D280" s="1">
        <f t="shared" si="559"/>
        <v>78.309090909090912</v>
      </c>
      <c r="E280" s="11">
        <f t="shared" si="477"/>
        <v>70.710000000000008</v>
      </c>
      <c r="H280" s="43">
        <f t="shared" si="585"/>
        <v>1968</v>
      </c>
      <c r="I280" s="43">
        <f t="shared" si="586"/>
        <v>1968.5</v>
      </c>
      <c r="J280" s="53">
        <f t="shared" si="572"/>
        <v>105.5</v>
      </c>
      <c r="K280" s="16">
        <f t="shared" si="587"/>
        <v>62.727272727272727</v>
      </c>
      <c r="L280" s="53">
        <f t="shared" si="588"/>
        <v>42.772727272727273</v>
      </c>
      <c r="M280" s="36"/>
      <c r="N280" s="40">
        <f t="shared" si="569"/>
        <v>0.89510944570106754</v>
      </c>
      <c r="O280" s="40">
        <f t="shared" ref="O280" si="601">O279</f>
        <v>-8.2000000000000003E-2</v>
      </c>
      <c r="P280" s="40">
        <f t="shared" si="567"/>
        <v>0.99208098535382416</v>
      </c>
      <c r="Q280" s="40">
        <f t="shared" ref="Q280" si="602">Q279</f>
        <v>0.50700000000000001</v>
      </c>
      <c r="U280">
        <f t="shared" si="554"/>
        <v>9.0999999999999998E-2</v>
      </c>
      <c r="V280" s="19"/>
    </row>
    <row r="281" spans="1:22">
      <c r="A281">
        <v>1979</v>
      </c>
      <c r="B281" s="1">
        <v>155.4</v>
      </c>
      <c r="C281" s="4" t="s">
        <v>5</v>
      </c>
      <c r="D281" s="1">
        <f t="shared" si="559"/>
        <v>76.8</v>
      </c>
      <c r="E281" s="11">
        <f t="shared" si="477"/>
        <v>71.400000000000006</v>
      </c>
      <c r="H281" s="43">
        <f t="shared" si="585"/>
        <v>1969</v>
      </c>
      <c r="I281" s="43">
        <f t="shared" si="586"/>
        <v>1969.5</v>
      </c>
      <c r="J281" s="53">
        <f t="shared" si="572"/>
        <v>104.5</v>
      </c>
      <c r="K281" s="16">
        <f t="shared" si="587"/>
        <v>63.209090909090904</v>
      </c>
      <c r="L281" s="53">
        <f t="shared" si="588"/>
        <v>41.290909090909096</v>
      </c>
      <c r="M281" s="36"/>
      <c r="N281" s="40">
        <f t="shared" si="569"/>
        <v>0.99249159083922789</v>
      </c>
      <c r="O281" s="40">
        <f t="shared" ref="O281" si="603">O280</f>
        <v>-8.2000000000000003E-2</v>
      </c>
      <c r="P281" s="40">
        <f t="shared" si="567"/>
        <v>0.87774383586465465</v>
      </c>
      <c r="Q281" s="40">
        <f t="shared" ref="Q281" si="604">Q280</f>
        <v>0.50700000000000001</v>
      </c>
      <c r="U281">
        <f t="shared" si="554"/>
        <v>9.0999999999999998E-2</v>
      </c>
      <c r="V281" s="19"/>
    </row>
    <row r="282" spans="1:22">
      <c r="A282">
        <v>1980</v>
      </c>
      <c r="B282" s="1">
        <v>154.6</v>
      </c>
      <c r="D282" s="1">
        <f t="shared" si="559"/>
        <v>76.609090909090909</v>
      </c>
      <c r="E282" s="11">
        <f t="shared" si="477"/>
        <v>73.756666666666661</v>
      </c>
      <c r="H282" s="43">
        <f t="shared" si="585"/>
        <v>1970</v>
      </c>
      <c r="I282" s="43">
        <f t="shared" si="586"/>
        <v>1970.5</v>
      </c>
      <c r="J282" s="53">
        <f t="shared" si="572"/>
        <v>66.599999999999994</v>
      </c>
      <c r="K282" s="16">
        <f t="shared" si="587"/>
        <v>62.981818181818191</v>
      </c>
      <c r="L282" s="53">
        <f t="shared" si="588"/>
        <v>3.6181818181818031</v>
      </c>
      <c r="M282" s="36"/>
      <c r="N282" s="40">
        <f t="shared" si="569"/>
        <v>0.7600803497785128</v>
      </c>
      <c r="O282" s="40">
        <f t="shared" ref="O282" si="605">O281</f>
        <v>-8.2000000000000003E-2</v>
      </c>
      <c r="P282" s="40">
        <f t="shared" si="567"/>
        <v>0.43094241480428325</v>
      </c>
      <c r="Q282" s="40">
        <f t="shared" ref="Q282" si="606">Q281</f>
        <v>0.50700000000000001</v>
      </c>
      <c r="U282">
        <f t="shared" si="554"/>
        <v>9.0999999999999998E-2</v>
      </c>
      <c r="V282" s="19"/>
    </row>
    <row r="283" spans="1:22">
      <c r="A283">
        <v>1981</v>
      </c>
      <c r="B283" s="1">
        <v>140.4</v>
      </c>
      <c r="D283" s="1">
        <f t="shared" si="559"/>
        <v>78.136363636363626</v>
      </c>
      <c r="E283" s="11">
        <f t="shared" si="477"/>
        <v>76.123333333333349</v>
      </c>
      <c r="H283" s="43">
        <f t="shared" si="585"/>
        <v>1971</v>
      </c>
      <c r="I283" s="43">
        <f t="shared" si="586"/>
        <v>1971.5</v>
      </c>
      <c r="J283" s="53">
        <f t="shared" si="572"/>
        <v>68.900000000000006</v>
      </c>
      <c r="K283" s="16">
        <f t="shared" si="587"/>
        <v>61.209090909090904</v>
      </c>
      <c r="L283" s="53">
        <f t="shared" si="588"/>
        <v>7.690909090909102</v>
      </c>
      <c r="M283" s="36"/>
      <c r="N283" s="40">
        <f t="shared" si="569"/>
        <v>0.2751032687143361</v>
      </c>
      <c r="O283" s="40">
        <f t="shared" ref="O283" si="607">O282</f>
        <v>-8.2000000000000003E-2</v>
      </c>
      <c r="P283" s="40">
        <f t="shared" si="567"/>
        <v>-0.17908767295006089</v>
      </c>
      <c r="Q283" s="40">
        <f t="shared" ref="Q283" si="608">Q282</f>
        <v>0.50700000000000001</v>
      </c>
      <c r="U283">
        <f t="shared" si="554"/>
        <v>9.0999999999999998E-2</v>
      </c>
      <c r="V283" s="19"/>
    </row>
    <row r="284" spans="1:22">
      <c r="A284">
        <v>1982</v>
      </c>
      <c r="B284" s="1">
        <v>115.9</v>
      </c>
      <c r="D284" s="1">
        <f t="shared" si="559"/>
        <v>84.745454545454535</v>
      </c>
      <c r="E284" s="11">
        <f t="shared" si="477"/>
        <v>78.936666666666682</v>
      </c>
      <c r="H284" s="43">
        <f t="shared" si="585"/>
        <v>1972</v>
      </c>
      <c r="I284" s="43">
        <f t="shared" si="586"/>
        <v>1972.5</v>
      </c>
      <c r="J284" s="53">
        <f t="shared" si="572"/>
        <v>38</v>
      </c>
      <c r="K284" s="16">
        <f t="shared" si="587"/>
        <v>61.090909090909093</v>
      </c>
      <c r="L284" s="53">
        <f t="shared" si="588"/>
        <v>-23.090909090909093</v>
      </c>
      <c r="M284" s="36"/>
      <c r="N284" s="40">
        <f t="shared" si="569"/>
        <v>-0.30128742167519501</v>
      </c>
      <c r="O284" s="40">
        <f t="shared" ref="O284" si="609">O283</f>
        <v>-8.2000000000000003E-2</v>
      </c>
      <c r="P284" s="40">
        <f t="shared" si="567"/>
        <v>-0.72128447005409424</v>
      </c>
      <c r="Q284" s="40">
        <f t="shared" ref="Q284" si="610">Q283</f>
        <v>0.50700000000000001</v>
      </c>
      <c r="U284">
        <f t="shared" si="554"/>
        <v>9.0999999999999998E-2</v>
      </c>
      <c r="V284" s="19"/>
    </row>
    <row r="285" spans="1:22">
      <c r="A285">
        <v>1983</v>
      </c>
      <c r="B285" s="1">
        <v>66.599999999999994</v>
      </c>
      <c r="D285" s="1">
        <f t="shared" si="559"/>
        <v>90.663636363636357</v>
      </c>
      <c r="E285" s="11">
        <f t="shared" si="477"/>
        <v>80.693333333333342</v>
      </c>
      <c r="H285" s="43">
        <f t="shared" si="585"/>
        <v>1973</v>
      </c>
      <c r="I285" s="43">
        <f t="shared" si="586"/>
        <v>1973.5</v>
      </c>
      <c r="J285" s="53">
        <f t="shared" si="572"/>
        <v>34.5</v>
      </c>
      <c r="K285" s="16">
        <f t="shared" si="587"/>
        <v>65.590909090909093</v>
      </c>
      <c r="L285" s="53">
        <f t="shared" si="588"/>
        <v>-31.090909090909093</v>
      </c>
      <c r="M285" s="36"/>
      <c r="N285" s="40">
        <f t="shared" si="569"/>
        <v>-0.77756381393815954</v>
      </c>
      <c r="O285" s="40">
        <f t="shared" ref="O285" si="611">O284</f>
        <v>-8.2000000000000003E-2</v>
      </c>
      <c r="P285" s="40">
        <f t="shared" si="567"/>
        <v>-0.99027933040407856</v>
      </c>
      <c r="Q285" s="40">
        <f t="shared" ref="Q285" si="612">Q284</f>
        <v>0.50700000000000001</v>
      </c>
      <c r="U285">
        <f t="shared" si="554"/>
        <v>9.0999999999999998E-2</v>
      </c>
      <c r="V285" s="19"/>
    </row>
    <row r="286" spans="1:22">
      <c r="A286">
        <v>1984</v>
      </c>
      <c r="B286" s="1">
        <v>45.9</v>
      </c>
      <c r="D286" s="1">
        <f t="shared" si="559"/>
        <v>89.5</v>
      </c>
      <c r="E286" s="11">
        <f t="shared" si="477"/>
        <v>82.076666666666668</v>
      </c>
      <c r="H286" s="43">
        <f t="shared" si="585"/>
        <v>1974</v>
      </c>
      <c r="I286" s="43">
        <f t="shared" si="586"/>
        <v>1974.5</v>
      </c>
      <c r="J286" s="53">
        <f t="shared" si="572"/>
        <v>15.5</v>
      </c>
      <c r="K286" s="16">
        <f t="shared" si="587"/>
        <v>70.054545454545462</v>
      </c>
      <c r="L286" s="53">
        <f t="shared" si="588"/>
        <v>-54.554545454545462</v>
      </c>
      <c r="M286" s="36"/>
      <c r="N286" s="40">
        <f t="shared" si="569"/>
        <v>-0.9954648148614953</v>
      </c>
      <c r="O286" s="40">
        <f t="shared" ref="O286" si="613">O285</f>
        <v>-8.2000000000000003E-2</v>
      </c>
      <c r="P286" s="40">
        <f t="shared" si="567"/>
        <v>-0.88418469108188713</v>
      </c>
      <c r="Q286" s="40">
        <f t="shared" ref="Q286" si="614">Q285</f>
        <v>0.50700000000000001</v>
      </c>
      <c r="U286">
        <f t="shared" si="554"/>
        <v>9.0999999999999998E-2</v>
      </c>
      <c r="V286" s="19"/>
    </row>
    <row r="287" spans="1:22">
      <c r="A287">
        <v>1985</v>
      </c>
      <c r="B287" s="1">
        <v>17.899999999999999</v>
      </c>
      <c r="D287" s="1">
        <f t="shared" si="559"/>
        <v>88.690909090909088</v>
      </c>
      <c r="E287" s="11">
        <f t="shared" ref="E287:E311" si="615">AVERAGE(B258:B287)</f>
        <v>81.40666666666668</v>
      </c>
      <c r="H287" s="43">
        <f t="shared" si="585"/>
        <v>1975</v>
      </c>
      <c r="I287" s="43">
        <f t="shared" si="586"/>
        <v>1975.5</v>
      </c>
      <c r="J287" s="53">
        <f t="shared" si="572"/>
        <v>12.6</v>
      </c>
      <c r="K287" s="16">
        <f t="shared" si="587"/>
        <v>73.318181818181813</v>
      </c>
      <c r="L287" s="53">
        <f t="shared" si="588"/>
        <v>-60.718181818181812</v>
      </c>
      <c r="M287" s="36"/>
      <c r="N287" s="40">
        <f t="shared" si="569"/>
        <v>-0.88258446190211615</v>
      </c>
      <c r="O287" s="40">
        <f t="shared" ref="O287" si="616">O286</f>
        <v>-8.2000000000000003E-2</v>
      </c>
      <c r="P287" s="40">
        <f t="shared" si="567"/>
        <v>-0.44318616836714358</v>
      </c>
      <c r="Q287" s="40">
        <f t="shared" ref="Q287" si="617">Q286</f>
        <v>0.50700000000000001</v>
      </c>
      <c r="U287">
        <f t="shared" si="554"/>
        <v>9.0999999999999998E-2</v>
      </c>
      <c r="V287" s="19"/>
    </row>
    <row r="288" spans="1:22">
      <c r="A288">
        <v>1986</v>
      </c>
      <c r="B288" s="1">
        <v>13.4</v>
      </c>
      <c r="C288" s="4" t="s">
        <v>3</v>
      </c>
      <c r="D288" s="1">
        <f t="shared" si="559"/>
        <v>84.5</v>
      </c>
      <c r="E288" s="11">
        <f t="shared" si="615"/>
        <v>77.13000000000001</v>
      </c>
      <c r="H288" s="43">
        <f t="shared" si="585"/>
        <v>1976</v>
      </c>
      <c r="I288" s="43">
        <f t="shared" si="586"/>
        <v>1976.5</v>
      </c>
      <c r="J288" s="53">
        <f t="shared" si="572"/>
        <v>27.5</v>
      </c>
      <c r="K288" s="16">
        <f t="shared" si="587"/>
        <v>77.8</v>
      </c>
      <c r="L288" s="53">
        <f t="shared" si="588"/>
        <v>-50.3</v>
      </c>
      <c r="M288" s="36"/>
      <c r="N288" s="40">
        <f t="shared" si="569"/>
        <v>-0.47643158050641482</v>
      </c>
      <c r="O288" s="40">
        <f t="shared" ref="O288" si="618">O287</f>
        <v>-8.2000000000000003E-2</v>
      </c>
      <c r="P288" s="40">
        <f t="shared" si="567"/>
        <v>0.16567860485959027</v>
      </c>
      <c r="Q288" s="40">
        <f t="shared" ref="Q288" si="619">Q287</f>
        <v>0.50700000000000001</v>
      </c>
      <c r="U288">
        <f t="shared" si="554"/>
        <v>9.0999999999999998E-2</v>
      </c>
      <c r="V288" s="19"/>
    </row>
    <row r="289" spans="1:22">
      <c r="A289">
        <v>1987</v>
      </c>
      <c r="B289" s="1">
        <v>29.4</v>
      </c>
      <c r="D289" s="1">
        <f t="shared" si="559"/>
        <v>78.927272727272722</v>
      </c>
      <c r="E289" s="11">
        <f t="shared" si="615"/>
        <v>71.77000000000001</v>
      </c>
      <c r="H289" s="43">
        <f t="shared" si="585"/>
        <v>1977</v>
      </c>
      <c r="I289" s="43">
        <f t="shared" si="586"/>
        <v>1977.5</v>
      </c>
      <c r="J289" s="53">
        <f t="shared" si="572"/>
        <v>92.5</v>
      </c>
      <c r="K289" s="16">
        <f t="shared" si="587"/>
        <v>77.590909090909093</v>
      </c>
      <c r="L289" s="53">
        <f t="shared" si="588"/>
        <v>14.909090909090907</v>
      </c>
      <c r="M289" s="36"/>
      <c r="N289" s="40">
        <f t="shared" si="569"/>
        <v>8.8033961346625014E-2</v>
      </c>
      <c r="O289" s="40">
        <f t="shared" ref="O289" si="620">O288</f>
        <v>-8.2000000000000003E-2</v>
      </c>
      <c r="P289" s="40">
        <f t="shared" si="567"/>
        <v>0.71178905908240531</v>
      </c>
      <c r="Q289" s="40">
        <f t="shared" ref="Q289" si="621">Q288</f>
        <v>0.50700000000000001</v>
      </c>
      <c r="U289">
        <f t="shared" si="554"/>
        <v>9.0999999999999998E-2</v>
      </c>
      <c r="V289" s="19"/>
    </row>
    <row r="290" spans="1:22">
      <c r="A290">
        <v>1988</v>
      </c>
      <c r="B290" s="1">
        <v>100.2</v>
      </c>
      <c r="D290" s="1">
        <f t="shared" si="559"/>
        <v>75.590909090909093</v>
      </c>
      <c r="E290" s="11">
        <f t="shared" si="615"/>
        <v>68.95</v>
      </c>
      <c r="H290" s="43">
        <f t="shared" si="585"/>
        <v>1978</v>
      </c>
      <c r="I290" s="43">
        <f t="shared" si="586"/>
        <v>1978.5</v>
      </c>
      <c r="J290" s="53">
        <f t="shared" si="572"/>
        <v>155.4</v>
      </c>
      <c r="K290" s="16">
        <f t="shared" si="587"/>
        <v>78.309090909090912</v>
      </c>
      <c r="L290" s="53">
        <f t="shared" si="588"/>
        <v>77.090909090909093</v>
      </c>
      <c r="M290" s="36"/>
      <c r="N290" s="40">
        <f t="shared" si="569"/>
        <v>0.62324684405274478</v>
      </c>
      <c r="O290" s="40">
        <f t="shared" ref="O290" si="622">O289</f>
        <v>-8.2000000000000003E-2</v>
      </c>
      <c r="P290" s="40">
        <f t="shared" si="567"/>
        <v>0.9882941667668792</v>
      </c>
      <c r="Q290" s="40">
        <f t="shared" ref="Q290" si="623">Q289</f>
        <v>0.50700000000000001</v>
      </c>
      <c r="U290">
        <f t="shared" si="554"/>
        <v>9.0999999999999998E-2</v>
      </c>
      <c r="V290" s="19"/>
    </row>
    <row r="291" spans="1:22">
      <c r="A291">
        <v>1989</v>
      </c>
      <c r="B291" s="1">
        <v>157.6</v>
      </c>
      <c r="C291" s="4" t="s">
        <v>5</v>
      </c>
      <c r="D291" s="1">
        <f t="shared" si="559"/>
        <v>73.009090909090901</v>
      </c>
      <c r="E291" s="11">
        <f t="shared" si="615"/>
        <v>68.903333333333364</v>
      </c>
      <c r="H291" s="43">
        <f t="shared" si="585"/>
        <v>1979</v>
      </c>
      <c r="I291" s="43">
        <f t="shared" si="586"/>
        <v>1979.5</v>
      </c>
      <c r="J291" s="53">
        <f t="shared" si="572"/>
        <v>154.6</v>
      </c>
      <c r="K291" s="16">
        <f t="shared" si="587"/>
        <v>76.8</v>
      </c>
      <c r="L291" s="53">
        <f t="shared" si="588"/>
        <v>77.8</v>
      </c>
      <c r="M291" s="36"/>
      <c r="N291" s="40">
        <f t="shared" si="569"/>
        <v>0.95136206564506609</v>
      </c>
      <c r="O291" s="40">
        <f t="shared" ref="O291" si="624">O290</f>
        <v>-8.2000000000000003E-2</v>
      </c>
      <c r="P291" s="40">
        <f t="shared" si="567"/>
        <v>0.89046169801192898</v>
      </c>
      <c r="Q291" s="40">
        <f t="shared" ref="Q291" si="625">Q290</f>
        <v>0.50700000000000001</v>
      </c>
      <c r="U291">
        <f t="shared" si="554"/>
        <v>9.0999999999999998E-2</v>
      </c>
      <c r="V291" s="19"/>
    </row>
    <row r="292" spans="1:22">
      <c r="A292">
        <v>1990</v>
      </c>
      <c r="B292" s="1">
        <v>142.6</v>
      </c>
      <c r="D292" s="1">
        <f t="shared" si="559"/>
        <v>72.163636363636371</v>
      </c>
      <c r="E292" s="11">
        <f t="shared" si="615"/>
        <v>69.913333333333355</v>
      </c>
      <c r="H292" s="43">
        <f t="shared" si="585"/>
        <v>1980</v>
      </c>
      <c r="I292" s="43">
        <f t="shared" si="586"/>
        <v>1980.5</v>
      </c>
      <c r="J292" s="53">
        <f t="shared" si="572"/>
        <v>140.4</v>
      </c>
      <c r="K292" s="16">
        <f t="shared" si="587"/>
        <v>76.609090909090909</v>
      </c>
      <c r="L292" s="53">
        <f t="shared" si="588"/>
        <v>63.790909090909096</v>
      </c>
      <c r="M292" s="36"/>
      <c r="N292" s="40">
        <f t="shared" si="569"/>
        <v>0.96335076281521004</v>
      </c>
      <c r="O292" s="40">
        <f t="shared" ref="O292" si="626">O291</f>
        <v>-8.2000000000000003E-2</v>
      </c>
      <c r="P292" s="40">
        <f t="shared" si="567"/>
        <v>0.45534779509007328</v>
      </c>
      <c r="Q292" s="40">
        <f t="shared" ref="Q292" si="627">Q291</f>
        <v>0.50700000000000001</v>
      </c>
      <c r="U292">
        <f t="shared" si="554"/>
        <v>9.0999999999999998E-2</v>
      </c>
      <c r="V292" s="19"/>
    </row>
    <row r="293" spans="1:22">
      <c r="A293">
        <v>1991</v>
      </c>
      <c r="B293" s="1">
        <v>145.69999999999999</v>
      </c>
      <c r="D293" s="1">
        <f t="shared" si="559"/>
        <v>72.899999999999991</v>
      </c>
      <c r="E293" s="11">
        <f t="shared" si="615"/>
        <v>72.973333333333343</v>
      </c>
      <c r="H293" s="43">
        <f t="shared" si="585"/>
        <v>1981</v>
      </c>
      <c r="I293" s="43">
        <f t="shared" si="586"/>
        <v>1981.5</v>
      </c>
      <c r="J293" s="53">
        <f t="shared" si="572"/>
        <v>115.9</v>
      </c>
      <c r="K293" s="16">
        <f t="shared" si="587"/>
        <v>78.136363636363626</v>
      </c>
      <c r="L293" s="53">
        <f t="shared" si="588"/>
        <v>37.76363636363638</v>
      </c>
      <c r="M293" s="36"/>
      <c r="N293" s="40">
        <f t="shared" si="569"/>
        <v>0.65522923124532961</v>
      </c>
      <c r="O293" s="40">
        <f t="shared" ref="O293" si="628">O292</f>
        <v>-8.2000000000000003E-2</v>
      </c>
      <c r="P293" s="40">
        <f t="shared" si="567"/>
        <v>-0.15223883486272161</v>
      </c>
      <c r="Q293" s="40">
        <f t="shared" ref="Q293" si="629">Q292</f>
        <v>0.50700000000000001</v>
      </c>
      <c r="U293">
        <f t="shared" si="554"/>
        <v>9.0999999999999998E-2</v>
      </c>
      <c r="V293" s="19"/>
    </row>
    <row r="294" spans="1:22">
      <c r="A294">
        <v>1992</v>
      </c>
      <c r="B294" s="1">
        <v>94.3</v>
      </c>
      <c r="D294" s="1">
        <f t="shared" si="559"/>
        <v>76.072727272727263</v>
      </c>
      <c r="E294" s="11">
        <f t="shared" si="615"/>
        <v>74.863333333333358</v>
      </c>
      <c r="H294" s="43">
        <f t="shared" si="585"/>
        <v>1982</v>
      </c>
      <c r="I294" s="43">
        <f t="shared" si="586"/>
        <v>1982.5</v>
      </c>
      <c r="J294" s="53">
        <f t="shared" si="572"/>
        <v>66.599999999999994</v>
      </c>
      <c r="K294" s="16">
        <f t="shared" si="587"/>
        <v>84.745454545454535</v>
      </c>
      <c r="L294" s="53">
        <f t="shared" si="588"/>
        <v>-18.145454545454541</v>
      </c>
      <c r="M294" s="36"/>
      <c r="N294" s="40">
        <f t="shared" si="569"/>
        <v>0.12938266411503416</v>
      </c>
      <c r="O294" s="40">
        <f t="shared" ref="O294" si="630">O293</f>
        <v>-8.2000000000000003E-2</v>
      </c>
      <c r="P294" s="40">
        <f t="shared" si="567"/>
        <v>-0.70216174646240037</v>
      </c>
      <c r="Q294" s="40">
        <f t="shared" ref="Q294" si="631">Q293</f>
        <v>0.50700000000000001</v>
      </c>
      <c r="U294">
        <f t="shared" si="554"/>
        <v>9.0999999999999998E-2</v>
      </c>
      <c r="V294" s="19"/>
    </row>
    <row r="295" spans="1:22">
      <c r="A295">
        <v>1993</v>
      </c>
      <c r="B295" s="1">
        <v>54.6</v>
      </c>
      <c r="D295" s="1">
        <f t="shared" si="559"/>
        <v>75.445454545454538</v>
      </c>
      <c r="E295" s="11">
        <f t="shared" si="615"/>
        <v>75.753333333333345</v>
      </c>
      <c r="H295" s="43">
        <f t="shared" si="585"/>
        <v>1983</v>
      </c>
      <c r="I295" s="43">
        <f t="shared" si="586"/>
        <v>1983.5</v>
      </c>
      <c r="J295" s="53">
        <f t="shared" si="572"/>
        <v>45.9</v>
      </c>
      <c r="K295" s="16">
        <f t="shared" si="587"/>
        <v>90.663636363636357</v>
      </c>
      <c r="L295" s="53">
        <f t="shared" si="588"/>
        <v>-44.763636363636358</v>
      </c>
      <c r="M295" s="36"/>
      <c r="N295" s="40">
        <f t="shared" si="569"/>
        <v>-0.43945625409185518</v>
      </c>
      <c r="O295" s="40">
        <f t="shared" ref="O295" si="632">O294</f>
        <v>-8.2000000000000003E-2</v>
      </c>
      <c r="P295" s="40">
        <f t="shared" si="567"/>
        <v>-0.9861258623129493</v>
      </c>
      <c r="Q295" s="40">
        <f t="shared" ref="Q295" si="633">Q294</f>
        <v>0.50700000000000001</v>
      </c>
      <c r="U295">
        <f t="shared" si="554"/>
        <v>9.0999999999999998E-2</v>
      </c>
      <c r="V295" s="19"/>
    </row>
    <row r="296" spans="1:22">
      <c r="A296">
        <v>1994</v>
      </c>
      <c r="B296" s="1">
        <v>29.9</v>
      </c>
      <c r="D296" s="1">
        <f t="shared" si="559"/>
        <v>71.990909090909085</v>
      </c>
      <c r="E296" s="11">
        <f t="shared" si="615"/>
        <v>76.410000000000011</v>
      </c>
      <c r="H296" s="43">
        <f t="shared" si="585"/>
        <v>1984</v>
      </c>
      <c r="I296" s="43">
        <f t="shared" si="586"/>
        <v>1984.5</v>
      </c>
      <c r="J296" s="53">
        <f t="shared" si="572"/>
        <v>17.899999999999999</v>
      </c>
      <c r="K296" s="16">
        <f t="shared" si="587"/>
        <v>89.5</v>
      </c>
      <c r="L296" s="53">
        <f t="shared" si="588"/>
        <v>-71.599999999999994</v>
      </c>
      <c r="M296" s="36"/>
      <c r="N296" s="40">
        <f t="shared" si="569"/>
        <v>-0.86226898178898381</v>
      </c>
      <c r="O296" s="40">
        <f t="shared" ref="O296" si="634">O295</f>
        <v>-8.2000000000000003E-2</v>
      </c>
      <c r="P296" s="40">
        <f t="shared" si="567"/>
        <v>-0.89657369346246862</v>
      </c>
      <c r="Q296" s="40">
        <f t="shared" ref="Q296" si="635">Q295</f>
        <v>0.50700000000000001</v>
      </c>
      <c r="U296">
        <f t="shared" si="554"/>
        <v>9.0999999999999998E-2</v>
      </c>
      <c r="V296" s="19"/>
    </row>
    <row r="297" spans="1:22">
      <c r="A297">
        <v>1995</v>
      </c>
      <c r="B297" s="1">
        <v>17.5</v>
      </c>
      <c r="D297" s="1">
        <f t="shared" si="559"/>
        <v>69.118181818181824</v>
      </c>
      <c r="E297" s="11">
        <f t="shared" si="615"/>
        <v>76.490000000000009</v>
      </c>
      <c r="H297" s="43">
        <f t="shared" si="585"/>
        <v>1985</v>
      </c>
      <c r="I297" s="43">
        <f t="shared" si="586"/>
        <v>1985.5</v>
      </c>
      <c r="J297" s="53">
        <f t="shared" si="572"/>
        <v>13.4</v>
      </c>
      <c r="K297" s="16">
        <f t="shared" si="587"/>
        <v>88.690909090909088</v>
      </c>
      <c r="L297" s="53">
        <f t="shared" si="588"/>
        <v>-75.290909090909082</v>
      </c>
      <c r="M297" s="36"/>
      <c r="N297" s="40">
        <f t="shared" si="569"/>
        <v>-0.99855977827459641</v>
      </c>
      <c r="O297" s="40">
        <f t="shared" ref="O297" si="636">O296</f>
        <v>-8.2000000000000003E-2</v>
      </c>
      <c r="P297" s="40">
        <f t="shared" si="567"/>
        <v>-0.46742504130172141</v>
      </c>
      <c r="Q297" s="40">
        <f t="shared" ref="Q297" si="637">Q296</f>
        <v>0.50700000000000001</v>
      </c>
      <c r="U297">
        <f t="shared" si="554"/>
        <v>9.0999999999999998E-2</v>
      </c>
      <c r="V297" s="19"/>
    </row>
    <row r="298" spans="1:22">
      <c r="A298">
        <v>1996</v>
      </c>
      <c r="B298" s="1">
        <v>8.6</v>
      </c>
      <c r="C298" s="4" t="s">
        <v>3</v>
      </c>
      <c r="D298" s="1">
        <f t="shared" si="559"/>
        <v>65.327272727272728</v>
      </c>
      <c r="E298" s="11">
        <f t="shared" si="615"/>
        <v>75.210000000000008</v>
      </c>
      <c r="H298" s="43">
        <f t="shared" si="585"/>
        <v>1986</v>
      </c>
      <c r="I298" s="43">
        <f t="shared" si="586"/>
        <v>1986.5</v>
      </c>
      <c r="J298" s="53">
        <f t="shared" si="572"/>
        <v>29.4</v>
      </c>
      <c r="K298" s="16">
        <f t="shared" si="587"/>
        <v>84.5</v>
      </c>
      <c r="L298" s="53">
        <f t="shared" si="588"/>
        <v>-55.1</v>
      </c>
      <c r="M298" s="36"/>
      <c r="N298" s="40">
        <f t="shared" si="569"/>
        <v>-0.80304080061319372</v>
      </c>
      <c r="O298" s="40">
        <f t="shared" ref="O298" si="638">O297</f>
        <v>-8.2000000000000003E-2</v>
      </c>
      <c r="P298" s="40">
        <f t="shared" si="567"/>
        <v>0.1387708534835573</v>
      </c>
      <c r="Q298" s="40">
        <f t="shared" ref="Q298" si="639">Q297</f>
        <v>0.50700000000000001</v>
      </c>
      <c r="U298">
        <f t="shared" si="554"/>
        <v>9.0999999999999998E-2</v>
      </c>
      <c r="V298" s="19"/>
    </row>
    <row r="299" spans="1:22">
      <c r="A299">
        <v>1997</v>
      </c>
      <c r="B299" s="1">
        <v>21.5</v>
      </c>
      <c r="D299" s="1">
        <f t="shared" si="559"/>
        <v>62.545454545454547</v>
      </c>
      <c r="E299" s="11">
        <f t="shared" si="615"/>
        <v>72.800000000000011</v>
      </c>
      <c r="H299" s="43">
        <f t="shared" si="585"/>
        <v>1987</v>
      </c>
      <c r="I299" s="43">
        <f t="shared" si="586"/>
        <v>1987.5</v>
      </c>
      <c r="J299" s="53">
        <f t="shared" si="572"/>
        <v>100.2</v>
      </c>
      <c r="K299" s="16">
        <f t="shared" si="587"/>
        <v>78.927272727272722</v>
      </c>
      <c r="L299" s="53">
        <f t="shared" si="588"/>
        <v>21.27272727272728</v>
      </c>
      <c r="M299" s="36"/>
      <c r="N299" s="40">
        <f t="shared" si="569"/>
        <v>-0.34068072592432003</v>
      </c>
      <c r="O299" s="40">
        <f t="shared" ref="O299" si="640">O298</f>
        <v>-8.2000000000000003E-2</v>
      </c>
      <c r="P299" s="40">
        <f t="shared" si="567"/>
        <v>0.69240431623161447</v>
      </c>
      <c r="Q299" s="40">
        <f t="shared" ref="Q299" si="641">Q298</f>
        <v>0.50700000000000001</v>
      </c>
      <c r="U299">
        <f t="shared" si="554"/>
        <v>9.0999999999999998E-2</v>
      </c>
      <c r="V299" s="19"/>
    </row>
    <row r="300" spans="1:22">
      <c r="A300">
        <v>1998</v>
      </c>
      <c r="B300" s="1">
        <v>64.3</v>
      </c>
      <c r="D300" s="1">
        <f t="shared" si="559"/>
        <v>61.254545454545458</v>
      </c>
      <c r="E300" s="11">
        <f t="shared" si="615"/>
        <v>71.413333333333341</v>
      </c>
      <c r="H300" s="43">
        <f t="shared" si="585"/>
        <v>1988</v>
      </c>
      <c r="I300" s="43">
        <f t="shared" si="586"/>
        <v>1988.5</v>
      </c>
      <c r="J300" s="53">
        <f t="shared" si="572"/>
        <v>157.6</v>
      </c>
      <c r="K300" s="16">
        <f t="shared" si="587"/>
        <v>75.590909090909093</v>
      </c>
      <c r="L300" s="53">
        <f t="shared" si="588"/>
        <v>82.009090909090901</v>
      </c>
      <c r="M300" s="36"/>
      <c r="N300" s="40">
        <f t="shared" si="569"/>
        <v>0.23488358268684761</v>
      </c>
      <c r="O300" s="40">
        <f t="shared" ref="O300" si="642">O299</f>
        <v>-8.2000000000000003E-2</v>
      </c>
      <c r="P300" s="40">
        <f t="shared" si="567"/>
        <v>0.98377481885084161</v>
      </c>
      <c r="Q300" s="40">
        <f t="shared" ref="Q300" si="643">Q299</f>
        <v>0.50700000000000001</v>
      </c>
      <c r="U300">
        <f t="shared" si="554"/>
        <v>9.0999999999999998E-2</v>
      </c>
      <c r="V300" s="19"/>
    </row>
    <row r="301" spans="1:22">
      <c r="A301">
        <v>1999</v>
      </c>
      <c r="B301" s="1">
        <v>93.3</v>
      </c>
      <c r="D301" s="1">
        <f t="shared" si="559"/>
        <v>61.245454545454542</v>
      </c>
      <c r="E301" s="11">
        <f t="shared" si="615"/>
        <v>71.006666666666675</v>
      </c>
      <c r="H301" s="43">
        <f t="shared" si="585"/>
        <v>1989</v>
      </c>
      <c r="I301" s="43">
        <f t="shared" si="586"/>
        <v>1989.5</v>
      </c>
      <c r="J301" s="53">
        <f t="shared" si="572"/>
        <v>142.6</v>
      </c>
      <c r="K301" s="16">
        <f t="shared" si="587"/>
        <v>73.009090909090901</v>
      </c>
      <c r="L301" s="53">
        <f t="shared" si="588"/>
        <v>69.590909090909093</v>
      </c>
      <c r="M301" s="36"/>
      <c r="N301" s="40">
        <f t="shared" si="569"/>
        <v>0.73239881480022917</v>
      </c>
      <c r="O301" s="40">
        <f t="shared" ref="O301" si="644">O300</f>
        <v>-8.2000000000000003E-2</v>
      </c>
      <c r="P301" s="40">
        <f t="shared" si="567"/>
        <v>0.90251954481947727</v>
      </c>
      <c r="Q301" s="40">
        <f t="shared" ref="Q301" si="645">Q300</f>
        <v>0.50700000000000001</v>
      </c>
      <c r="U301">
        <f t="shared" si="554"/>
        <v>9.0999999999999998E-2</v>
      </c>
      <c r="V301" s="19"/>
    </row>
    <row r="302" spans="1:22">
      <c r="A302">
        <v>2000</v>
      </c>
      <c r="B302" s="1">
        <v>119.6</v>
      </c>
      <c r="C302" s="4" t="s">
        <v>5</v>
      </c>
      <c r="D302" s="1">
        <f t="shared" si="559"/>
        <v>61.036363636363632</v>
      </c>
      <c r="E302" s="11">
        <f t="shared" si="615"/>
        <v>71.510000000000005</v>
      </c>
      <c r="H302" s="43">
        <f t="shared" si="585"/>
        <v>1990</v>
      </c>
      <c r="I302" s="43">
        <f t="shared" si="586"/>
        <v>1990.5</v>
      </c>
      <c r="J302" s="53">
        <f t="shared" si="572"/>
        <v>145.69999999999999</v>
      </c>
      <c r="K302" s="16">
        <f t="shared" si="587"/>
        <v>72.163636363636371</v>
      </c>
      <c r="L302" s="53">
        <f t="shared" si="588"/>
        <v>73.536363636363618</v>
      </c>
      <c r="M302" s="36"/>
      <c r="N302" s="40">
        <f t="shared" si="569"/>
        <v>0.98654645830082643</v>
      </c>
      <c r="O302" s="40">
        <f t="shared" ref="O302" si="646">O301</f>
        <v>-8.2000000000000003E-2</v>
      </c>
      <c r="P302" s="40">
        <f t="shared" si="567"/>
        <v>0.47941566896728832</v>
      </c>
      <c r="Q302" s="40">
        <f t="shared" ref="Q302" si="647">Q301</f>
        <v>0.50700000000000001</v>
      </c>
      <c r="U302">
        <f t="shared" si="554"/>
        <v>9.0999999999999998E-2</v>
      </c>
      <c r="V302" s="19"/>
    </row>
    <row r="303" spans="1:22">
      <c r="A303">
        <v>2001</v>
      </c>
      <c r="B303" s="1">
        <v>111</v>
      </c>
      <c r="D303" s="1">
        <f t="shared" si="559"/>
        <v>60.936363636363645</v>
      </c>
      <c r="E303" s="11">
        <f t="shared" si="615"/>
        <v>72.989999999999995</v>
      </c>
      <c r="H303" s="43">
        <f t="shared" si="585"/>
        <v>1991</v>
      </c>
      <c r="I303" s="43">
        <f t="shared" si="586"/>
        <v>1991.5</v>
      </c>
      <c r="J303" s="53">
        <f t="shared" si="572"/>
        <v>94.3</v>
      </c>
      <c r="K303" s="16">
        <f t="shared" si="587"/>
        <v>72.899999999999991</v>
      </c>
      <c r="L303" s="53">
        <f t="shared" si="588"/>
        <v>21.400000000000006</v>
      </c>
      <c r="M303" s="36"/>
      <c r="N303" s="40">
        <f t="shared" si="569"/>
        <v>0.91287621384287443</v>
      </c>
      <c r="O303" s="40">
        <f t="shared" ref="O303" si="648">O302</f>
        <v>-8.2000000000000003E-2</v>
      </c>
      <c r="P303" s="40">
        <f t="shared" si="567"/>
        <v>-0.12527715647406842</v>
      </c>
      <c r="Q303" s="40">
        <f t="shared" ref="Q303" si="649">Q302</f>
        <v>0.50700000000000001</v>
      </c>
      <c r="U303">
        <f t="shared" si="554"/>
        <v>9.0999999999999998E-2</v>
      </c>
      <c r="V303" s="19"/>
    </row>
    <row r="304" spans="1:22">
      <c r="A304">
        <v>2002</v>
      </c>
      <c r="B304" s="1">
        <v>104</v>
      </c>
      <c r="D304" s="1">
        <f t="shared" si="559"/>
        <v>59.245454545454542</v>
      </c>
      <c r="E304" s="11">
        <f t="shared" si="615"/>
        <v>74.159999999999982</v>
      </c>
      <c r="H304" s="43">
        <f t="shared" si="585"/>
        <v>1992</v>
      </c>
      <c r="I304" s="43">
        <f t="shared" si="586"/>
        <v>1992.5</v>
      </c>
      <c r="J304" s="53">
        <f t="shared" si="572"/>
        <v>54.6</v>
      </c>
      <c r="K304" s="16">
        <f t="shared" si="587"/>
        <v>76.072727272727263</v>
      </c>
      <c r="L304" s="53">
        <f t="shared" si="588"/>
        <v>-21.472727272727262</v>
      </c>
      <c r="M304" s="36"/>
      <c r="N304" s="40">
        <f t="shared" si="569"/>
        <v>0.53586784488849148</v>
      </c>
      <c r="O304" s="40">
        <f t="shared" ref="O304" si="650">O303</f>
        <v>-8.2000000000000003E-2</v>
      </c>
      <c r="P304" s="40">
        <f t="shared" si="567"/>
        <v>-0.6825185765396945</v>
      </c>
      <c r="Q304" s="40">
        <f t="shared" ref="Q304" si="651">Q303</f>
        <v>0.50700000000000001</v>
      </c>
      <c r="U304">
        <f t="shared" si="554"/>
        <v>9.0999999999999998E-2</v>
      </c>
      <c r="V304" s="19"/>
    </row>
    <row r="305" spans="1:22">
      <c r="A305">
        <v>2003</v>
      </c>
      <c r="B305" s="1">
        <v>63.7</v>
      </c>
      <c r="D305" s="1">
        <f t="shared" si="559"/>
        <v>58.739999999999995</v>
      </c>
      <c r="E305" s="11">
        <f t="shared" si="615"/>
        <v>75.016666666666637</v>
      </c>
      <c r="H305" s="43">
        <f t="shared" si="585"/>
        <v>1993</v>
      </c>
      <c r="I305" s="43">
        <f t="shared" si="586"/>
        <v>1993.5</v>
      </c>
      <c r="J305" s="53">
        <f t="shared" si="572"/>
        <v>29.9</v>
      </c>
      <c r="K305" s="16">
        <f t="shared" si="587"/>
        <v>75.445454545454538</v>
      </c>
      <c r="L305" s="53">
        <f t="shared" si="588"/>
        <v>-45.54545454545454</v>
      </c>
      <c r="M305" s="36"/>
      <c r="N305" s="40">
        <f t="shared" si="569"/>
        <v>-1.9203162331101149E-2</v>
      </c>
      <c r="O305" s="40">
        <f t="shared" ref="O305" si="652">O304</f>
        <v>-8.2000000000000003E-2</v>
      </c>
      <c r="P305" s="40">
        <f t="shared" si="567"/>
        <v>-0.98124147205247869</v>
      </c>
      <c r="Q305" s="40">
        <f t="shared" ref="Q305" si="653">Q304</f>
        <v>0.50700000000000001</v>
      </c>
      <c r="U305">
        <f t="shared" si="554"/>
        <v>9.0999999999999998E-2</v>
      </c>
      <c r="V305" s="19"/>
    </row>
    <row r="306" spans="1:22">
      <c r="A306">
        <v>2004</v>
      </c>
      <c r="B306" s="1">
        <v>40.4</v>
      </c>
      <c r="E306" s="11">
        <f t="shared" si="615"/>
        <v>75.21333333333331</v>
      </c>
      <c r="H306" s="43">
        <f t="shared" si="585"/>
        <v>1994</v>
      </c>
      <c r="I306" s="43">
        <f t="shared" si="586"/>
        <v>1994.5</v>
      </c>
      <c r="J306" s="53">
        <f t="shared" si="572"/>
        <v>17.5</v>
      </c>
      <c r="K306" s="16">
        <f t="shared" si="587"/>
        <v>71.990909090909085</v>
      </c>
      <c r="L306" s="53">
        <f t="shared" si="588"/>
        <v>-54.490909090909085</v>
      </c>
      <c r="M306" s="36"/>
      <c r="N306" s="40">
        <f t="shared" si="569"/>
        <v>-0.56789318255860743</v>
      </c>
      <c r="O306" s="40">
        <f t="shared" ref="O306" si="654">O305</f>
        <v>-8.2000000000000003E-2</v>
      </c>
      <c r="P306" s="40">
        <f t="shared" si="567"/>
        <v>-0.90829815025709137</v>
      </c>
      <c r="Q306" s="40">
        <f t="shared" ref="Q306" si="655">Q305</f>
        <v>0.50700000000000001</v>
      </c>
      <c r="U306">
        <f t="shared" si="554"/>
        <v>9.0999999999999998E-2</v>
      </c>
      <c r="V306" s="19"/>
    </row>
    <row r="307" spans="1:22">
      <c r="A307">
        <v>2005</v>
      </c>
      <c r="B307" s="1">
        <v>29.8</v>
      </c>
      <c r="E307" s="11">
        <f t="shared" si="615"/>
        <v>75.689999999999984</v>
      </c>
      <c r="H307" s="43">
        <f t="shared" si="585"/>
        <v>1995</v>
      </c>
      <c r="I307" s="43">
        <f t="shared" si="586"/>
        <v>1995.5</v>
      </c>
      <c r="J307" s="53">
        <f t="shared" si="572"/>
        <v>8.6</v>
      </c>
      <c r="K307" s="16">
        <f t="shared" si="587"/>
        <v>69.118181818181824</v>
      </c>
      <c r="L307" s="53">
        <f t="shared" si="588"/>
        <v>-60.518181818181823</v>
      </c>
      <c r="M307" s="36"/>
      <c r="N307" s="40">
        <f t="shared" si="569"/>
        <v>-0.92787891813127565</v>
      </c>
      <c r="O307" s="40">
        <f t="shared" ref="O307" si="656">O306</f>
        <v>-8.2000000000000003E-2</v>
      </c>
      <c r="P307" s="40">
        <f t="shared" si="567"/>
        <v>-0.49131745610326383</v>
      </c>
      <c r="Q307" s="40">
        <f t="shared" ref="Q307" si="657">Q306</f>
        <v>0.50700000000000001</v>
      </c>
      <c r="U307">
        <f t="shared" si="554"/>
        <v>9.0999999999999998E-2</v>
      </c>
      <c r="V307" s="19"/>
    </row>
    <row r="308" spans="1:22">
      <c r="A308">
        <v>2006</v>
      </c>
      <c r="B308" s="1">
        <v>15.2</v>
      </c>
      <c r="E308" s="11">
        <f t="shared" si="615"/>
        <v>75.776666666666657</v>
      </c>
      <c r="H308" s="43">
        <f t="shared" si="585"/>
        <v>1996</v>
      </c>
      <c r="I308" s="43">
        <f t="shared" si="586"/>
        <v>1996.5</v>
      </c>
      <c r="J308" s="53">
        <f t="shared" si="572"/>
        <v>21.5</v>
      </c>
      <c r="K308" s="16">
        <f t="shared" si="587"/>
        <v>65.327272727272728</v>
      </c>
      <c r="L308" s="53">
        <f t="shared" si="588"/>
        <v>-43.827272727272728</v>
      </c>
      <c r="M308" s="36"/>
      <c r="N308" s="40">
        <f t="shared" si="569"/>
        <v>-0.97954130545843576</v>
      </c>
      <c r="O308" s="40">
        <f t="shared" ref="O308" si="658">O307</f>
        <v>-8.2000000000000003E-2</v>
      </c>
      <c r="P308" s="40">
        <f t="shared" si="567"/>
        <v>0.11176024435158467</v>
      </c>
      <c r="Q308" s="40">
        <f t="shared" ref="Q308" si="659">Q307</f>
        <v>0.50700000000000001</v>
      </c>
      <c r="U308">
        <f t="shared" si="554"/>
        <v>9.0999999999999998E-2</v>
      </c>
      <c r="V308" s="19"/>
    </row>
    <row r="309" spans="1:22">
      <c r="A309">
        <v>2007</v>
      </c>
      <c r="B309" s="1">
        <v>7.5</v>
      </c>
      <c r="C309" s="4"/>
      <c r="E309" s="11">
        <f t="shared" si="615"/>
        <v>75.109999999999985</v>
      </c>
      <c r="H309" s="43">
        <f t="shared" si="585"/>
        <v>1997</v>
      </c>
      <c r="I309" s="43">
        <f t="shared" si="586"/>
        <v>1997.5</v>
      </c>
      <c r="J309" s="53">
        <f t="shared" si="572"/>
        <v>64.3</v>
      </c>
      <c r="K309" s="16">
        <f t="shared" si="587"/>
        <v>62.545454545454547</v>
      </c>
      <c r="L309" s="53">
        <f t="shared" si="588"/>
        <v>1.7545454545454504</v>
      </c>
      <c r="M309" s="36"/>
      <c r="N309" s="40">
        <f t="shared" si="569"/>
        <v>-0.70571353545777105</v>
      </c>
      <c r="O309" s="40">
        <f t="shared" ref="O309" si="660">O308</f>
        <v>-8.2000000000000003E-2</v>
      </c>
      <c r="P309" s="40">
        <f t="shared" si="567"/>
        <v>0.67250635931330716</v>
      </c>
      <c r="Q309" s="40">
        <f t="shared" ref="Q309" si="661">Q308</f>
        <v>0.50700000000000001</v>
      </c>
      <c r="U309">
        <f t="shared" si="554"/>
        <v>9.0999999999999998E-2</v>
      </c>
      <c r="V309" s="19"/>
    </row>
    <row r="310" spans="1:22">
      <c r="A310">
        <v>2008</v>
      </c>
      <c r="B310" s="1">
        <v>2.9</v>
      </c>
      <c r="C310" s="4"/>
      <c r="E310" s="11">
        <f t="shared" si="615"/>
        <v>72.123333333333321</v>
      </c>
      <c r="H310" s="43">
        <f t="shared" si="585"/>
        <v>1998</v>
      </c>
      <c r="I310" s="43">
        <f t="shared" si="586"/>
        <v>1998.5</v>
      </c>
      <c r="J310" s="53">
        <f t="shared" si="572"/>
        <v>93.3</v>
      </c>
      <c r="K310" s="16">
        <f t="shared" si="587"/>
        <v>61.254545454545458</v>
      </c>
      <c r="L310" s="53">
        <f t="shared" si="588"/>
        <v>32.04545454545454</v>
      </c>
      <c r="M310" s="36"/>
      <c r="N310" s="40">
        <f t="shared" si="569"/>
        <v>-0.19738538410052611</v>
      </c>
      <c r="O310" s="40">
        <f t="shared" ref="O310" si="662">O309</f>
        <v>-8.2000000000000003E-2</v>
      </c>
      <c r="P310" s="40">
        <f t="shared" si="567"/>
        <v>0.97852629137241876</v>
      </c>
      <c r="Q310" s="40">
        <f t="shared" ref="Q310" si="663">Q309</f>
        <v>0.50700000000000001</v>
      </c>
      <c r="U310">
        <f t="shared" si="554"/>
        <v>9.0999999999999998E-2</v>
      </c>
      <c r="V310" s="19"/>
    </row>
    <row r="311" spans="1:22">
      <c r="C311" s="4"/>
      <c r="E311" s="11">
        <f t="shared" si="615"/>
        <v>69.251724137931035</v>
      </c>
      <c r="H311" s="43">
        <f t="shared" si="585"/>
        <v>1999</v>
      </c>
      <c r="I311" s="43">
        <f t="shared" si="586"/>
        <v>1999.5</v>
      </c>
      <c r="J311" s="53">
        <f t="shared" si="572"/>
        <v>119.6</v>
      </c>
      <c r="K311" s="16">
        <f t="shared" si="587"/>
        <v>61.245454545454542</v>
      </c>
      <c r="L311" s="53">
        <f t="shared" si="588"/>
        <v>58.354545454545452</v>
      </c>
      <c r="M311" s="36"/>
      <c r="N311" s="40">
        <f t="shared" si="569"/>
        <v>0.37653162947935381</v>
      </c>
      <c r="O311" s="40">
        <f t="shared" ref="O311" si="664">O310</f>
        <v>-8.2000000000000003E-2</v>
      </c>
      <c r="P311" s="40">
        <f t="shared" si="567"/>
        <v>0.91390843894179197</v>
      </c>
      <c r="Q311" s="40">
        <f t="shared" ref="Q311" si="665">Q310</f>
        <v>0.50700000000000001</v>
      </c>
      <c r="U311">
        <f t="shared" si="554"/>
        <v>9.0999999999999998E-2</v>
      </c>
      <c r="V311" s="19"/>
    </row>
    <row r="312" spans="1:22">
      <c r="H312" s="43">
        <f t="shared" si="585"/>
        <v>2000</v>
      </c>
      <c r="I312" s="43">
        <f t="shared" si="586"/>
        <v>2000.5</v>
      </c>
      <c r="J312" s="53">
        <f t="shared" si="572"/>
        <v>111</v>
      </c>
      <c r="K312" s="16">
        <f t="shared" si="587"/>
        <v>61.036363636363632</v>
      </c>
      <c r="L312" s="53">
        <f t="shared" si="588"/>
        <v>49.963636363636368</v>
      </c>
      <c r="M312" s="36"/>
      <c r="N312" s="40">
        <f t="shared" si="569"/>
        <v>0.82533157179823258</v>
      </c>
      <c r="O312" s="40">
        <f t="shared" ref="O312" si="666">O311</f>
        <v>-8.2000000000000003E-2</v>
      </c>
      <c r="P312" s="40">
        <f t="shared" si="567"/>
        <v>0.50312819718917612</v>
      </c>
      <c r="Q312" s="40">
        <f t="shared" ref="Q312" si="667">Q311</f>
        <v>0.50700000000000001</v>
      </c>
      <c r="U312">
        <f t="shared" si="554"/>
        <v>9.0999999999999998E-2</v>
      </c>
      <c r="V312" s="19"/>
    </row>
    <row r="313" spans="1:22">
      <c r="H313" s="43">
        <f t="shared" si="585"/>
        <v>2001</v>
      </c>
      <c r="I313" s="43">
        <f t="shared" si="586"/>
        <v>2001.5</v>
      </c>
      <c r="J313" s="53">
        <f t="shared" si="572"/>
        <v>104</v>
      </c>
      <c r="K313" s="16">
        <f t="shared" si="587"/>
        <v>60.936363636363645</v>
      </c>
      <c r="L313" s="53">
        <f t="shared" si="588"/>
        <v>43.063636363636355</v>
      </c>
      <c r="M313" s="36"/>
      <c r="N313" s="40">
        <f t="shared" si="569"/>
        <v>0.99988345366752907</v>
      </c>
      <c r="O313" s="40">
        <f t="shared" ref="O313" si="668">O312</f>
        <v>-8.2000000000000003E-2</v>
      </c>
      <c r="P313" s="40">
        <f t="shared" si="567"/>
        <v>-9.8222621935427995E-2</v>
      </c>
      <c r="Q313" s="40">
        <f t="shared" ref="Q313" si="669">Q312</f>
        <v>0.50700000000000001</v>
      </c>
      <c r="U313">
        <f t="shared" si="554"/>
        <v>9.0999999999999998E-2</v>
      </c>
      <c r="V313" s="19"/>
    </row>
    <row r="314" spans="1:22">
      <c r="H314" s="43">
        <f t="shared" si="585"/>
        <v>2002</v>
      </c>
      <c r="I314" s="56">
        <f t="shared" si="586"/>
        <v>2002.5</v>
      </c>
      <c r="J314" s="53">
        <f t="shared" si="572"/>
        <v>63.7</v>
      </c>
      <c r="K314" s="16">
        <f t="shared" si="587"/>
        <v>59.245454545454542</v>
      </c>
      <c r="L314" s="53">
        <f t="shared" si="588"/>
        <v>4.4545454545454604</v>
      </c>
      <c r="M314" s="36"/>
      <c r="N314" s="40">
        <f t="shared" si="569"/>
        <v>0.84218571948677257</v>
      </c>
      <c r="O314" s="40">
        <f t="shared" ref="O314" si="670">O313</f>
        <v>-8.2000000000000003E-2</v>
      </c>
      <c r="P314" s="40">
        <f t="shared" si="567"/>
        <v>-0.66236951991667625</v>
      </c>
      <c r="Q314" s="40">
        <f t="shared" ref="Q314" si="671">Q313</f>
        <v>0.50700000000000001</v>
      </c>
      <c r="U314">
        <f t="shared" si="554"/>
        <v>9.0999999999999998E-2</v>
      </c>
      <c r="V314" s="19"/>
    </row>
    <row r="315" spans="1:22">
      <c r="H315" s="43">
        <f t="shared" si="585"/>
        <v>2003</v>
      </c>
      <c r="I315" s="43">
        <f t="shared" si="586"/>
        <v>2003.5</v>
      </c>
      <c r="J315" s="53">
        <f t="shared" si="572"/>
        <v>40.4</v>
      </c>
      <c r="K315" s="16"/>
      <c r="L315" s="13"/>
      <c r="M315" s="36"/>
      <c r="N315" s="40">
        <f t="shared" si="569"/>
        <v>0.40463948804769517</v>
      </c>
      <c r="O315" s="40">
        <f t="shared" ref="O315" si="672">O314</f>
        <v>-8.2000000000000003E-2</v>
      </c>
      <c r="P315" s="40">
        <f t="shared" si="567"/>
        <v>-0.97562977996086164</v>
      </c>
      <c r="Q315" s="40">
        <f t="shared" ref="Q315" si="673">Q314</f>
        <v>0.50700000000000001</v>
      </c>
      <c r="U315">
        <f t="shared" si="554"/>
        <v>9.0999999999999998E-2</v>
      </c>
      <c r="V315" s="19"/>
    </row>
    <row r="316" spans="1:22">
      <c r="H316" s="43">
        <f t="shared" si="585"/>
        <v>2004</v>
      </c>
      <c r="I316" s="43">
        <f t="shared" si="586"/>
        <v>2004.5</v>
      </c>
      <c r="J316" s="53">
        <f t="shared" si="572"/>
        <v>29.8</v>
      </c>
      <c r="K316" s="16"/>
      <c r="L316" s="13"/>
      <c r="M316" s="36"/>
      <c r="N316" s="40">
        <f t="shared" si="569"/>
        <v>-0.16736372840239713</v>
      </c>
      <c r="O316" s="40">
        <f t="shared" ref="O316" si="674">O315</f>
        <v>-8.2000000000000003E-2</v>
      </c>
      <c r="P316" s="40">
        <f t="shared" si="567"/>
        <v>-0.9193493712308437</v>
      </c>
      <c r="Q316" s="40">
        <f t="shared" ref="Q316" si="675">Q315</f>
        <v>0.50700000000000001</v>
      </c>
      <c r="U316">
        <f t="shared" si="554"/>
        <v>9.0999999999999998E-2</v>
      </c>
      <c r="V316" s="19"/>
    </row>
    <row r="317" spans="1:22">
      <c r="H317" s="43">
        <f t="shared" si="585"/>
        <v>2005</v>
      </c>
      <c r="I317" s="43">
        <f t="shared" si="586"/>
        <v>2005.5</v>
      </c>
      <c r="J317" s="53">
        <f t="shared" si="572"/>
        <v>15.2</v>
      </c>
      <c r="K317" s="16"/>
      <c r="L317" s="13"/>
      <c r="M317" s="36"/>
      <c r="N317" s="40">
        <f t="shared" si="569"/>
        <v>-0.68375392885703568</v>
      </c>
      <c r="O317" s="40">
        <f t="shared" ref="O317" si="676">O316</f>
        <v>-8.2000000000000003E-2</v>
      </c>
      <c r="P317" s="40">
        <f t="shared" si="567"/>
        <v>-0.514845703576299</v>
      </c>
      <c r="Q317" s="40">
        <f t="shared" ref="Q317" si="677">Q316</f>
        <v>0.50700000000000001</v>
      </c>
      <c r="U317">
        <f t="shared" si="554"/>
        <v>9.0999999999999998E-2</v>
      </c>
      <c r="V317" s="19"/>
    </row>
    <row r="318" spans="1:22">
      <c r="H318" s="43">
        <f t="shared" si="585"/>
        <v>2006</v>
      </c>
      <c r="I318" s="43">
        <f t="shared" si="586"/>
        <v>2006.5</v>
      </c>
      <c r="J318" s="53">
        <f t="shared" si="572"/>
        <v>7.5</v>
      </c>
      <c r="K318" s="16"/>
      <c r="L318" s="13"/>
      <c r="M318" s="36"/>
      <c r="N318" s="40">
        <f t="shared" si="569"/>
        <v>-0.97294066924621347</v>
      </c>
      <c r="O318" s="40">
        <f t="shared" ref="O318" si="678">O317</f>
        <v>-8.2000000000000003E-2</v>
      </c>
      <c r="P318" s="40">
        <f t="shared" si="567"/>
        <v>8.4666797882747585E-2</v>
      </c>
      <c r="Q318" s="40">
        <f t="shared" ref="Q318" si="679">Q317</f>
        <v>0.50700000000000001</v>
      </c>
      <c r="U318">
        <f t="shared" si="554"/>
        <v>9.0999999999999998E-2</v>
      </c>
      <c r="V318" s="19"/>
    </row>
    <row r="319" spans="1:22">
      <c r="H319" s="43">
        <f t="shared" si="585"/>
        <v>2007</v>
      </c>
      <c r="I319" s="43">
        <f t="shared" si="586"/>
        <v>2007.5</v>
      </c>
      <c r="J319" s="53">
        <f t="shared" si="572"/>
        <v>2.9</v>
      </c>
      <c r="K319" s="16"/>
      <c r="L319" s="13"/>
      <c r="M319" s="36"/>
      <c r="N319" s="40">
        <f t="shared" si="569"/>
        <v>-0.93883056677752086</v>
      </c>
      <c r="O319" s="40">
        <f t="shared" ref="O319" si="680">O318</f>
        <v>-8.2000000000000003E-2</v>
      </c>
      <c r="P319" s="40">
        <f t="shared" si="567"/>
        <v>0.65210993680776419</v>
      </c>
      <c r="Q319" s="40">
        <f t="shared" ref="Q319" si="681">Q318</f>
        <v>0.50700000000000001</v>
      </c>
      <c r="U319">
        <f t="shared" si="554"/>
        <v>9.0999999999999998E-2</v>
      </c>
      <c r="V319" s="19"/>
    </row>
    <row r="320" spans="1:22">
      <c r="H320" s="43">
        <f t="shared" si="585"/>
        <v>2008</v>
      </c>
      <c r="I320" s="43">
        <f t="shared" si="586"/>
        <v>2008.5</v>
      </c>
      <c r="J320" s="13"/>
      <c r="K320" s="16"/>
      <c r="L320" s="13"/>
      <c r="M320" s="36"/>
      <c r="N320" s="40">
        <f t="shared" si="569"/>
        <v>-0.59275801088112823</v>
      </c>
      <c r="O320" s="40">
        <f t="shared" ref="O320" si="682">O319</f>
        <v>-8.2000000000000003E-2</v>
      </c>
      <c r="P320" s="40">
        <f t="shared" si="567"/>
        <v>0.97255247457040961</v>
      </c>
      <c r="Q320" s="40">
        <f t="shared" ref="Q320" si="683">Q319</f>
        <v>0.50700000000000001</v>
      </c>
      <c r="U320">
        <f t="shared" si="554"/>
        <v>9.0999999999999998E-2</v>
      </c>
      <c r="V320" s="19"/>
    </row>
    <row r="321" spans="8:22">
      <c r="H321" s="43">
        <f t="shared" si="585"/>
        <v>2009</v>
      </c>
      <c r="I321" s="43">
        <f t="shared" si="586"/>
        <v>2009.5</v>
      </c>
      <c r="J321" s="13"/>
      <c r="K321" s="16"/>
      <c r="L321" s="13"/>
      <c r="M321" s="36"/>
      <c r="N321" s="40">
        <f t="shared" si="569"/>
        <v>-4.9718877726688565E-2</v>
      </c>
      <c r="O321" s="40">
        <f t="shared" ref="O321" si="684">O320</f>
        <v>-8.2000000000000003E-2</v>
      </c>
      <c r="P321" s="40">
        <f t="shared" si="567"/>
        <v>0.92461993886494809</v>
      </c>
      <c r="Q321" s="40">
        <f t="shared" ref="Q321" si="685">Q320</f>
        <v>0.50700000000000001</v>
      </c>
      <c r="U321">
        <f t="shared" si="554"/>
        <v>9.0999999999999998E-2</v>
      </c>
      <c r="V321" s="19"/>
    </row>
    <row r="322" spans="8:22">
      <c r="I322" s="43">
        <f t="shared" si="586"/>
        <v>2010.5</v>
      </c>
      <c r="M322" s="36"/>
      <c r="N322" s="40">
        <f t="shared" si="569"/>
        <v>0.50984125892525012</v>
      </c>
      <c r="O322" s="40">
        <f t="shared" ref="O322" si="686">O321</f>
        <v>-8.2000000000000003E-2</v>
      </c>
      <c r="P322" s="40">
        <f t="shared" si="567"/>
        <v>0.52646780389323244</v>
      </c>
      <c r="Q322" s="40">
        <f t="shared" ref="Q322" si="687">Q321</f>
        <v>0.50700000000000001</v>
      </c>
      <c r="U322">
        <f t="shared" si="554"/>
        <v>9.0999999999999998E-2</v>
      </c>
      <c r="V322" s="19"/>
    </row>
    <row r="323" spans="8:22">
      <c r="I323" s="43">
        <f t="shared" si="586"/>
        <v>2011.5</v>
      </c>
      <c r="M323" s="36"/>
      <c r="N323" s="40">
        <f t="shared" si="569"/>
        <v>0.89998708843663211</v>
      </c>
      <c r="O323" s="40">
        <f t="shared" ref="O323" si="688">O322</f>
        <v>-8.2000000000000003E-2</v>
      </c>
      <c r="P323" s="40">
        <f t="shared" si="567"/>
        <v>-7.1095284223634841E-2</v>
      </c>
      <c r="Q323" s="40">
        <f t="shared" ref="Q323" si="689">Q322</f>
        <v>0.50700000000000001</v>
      </c>
      <c r="U323">
        <f t="shared" si="554"/>
        <v>9.0999999999999998E-2</v>
      </c>
      <c r="V323" s="19"/>
    </row>
    <row r="324" spans="8:22">
      <c r="I324" s="43">
        <f t="shared" si="586"/>
        <v>2012.5</v>
      </c>
      <c r="M324" s="36"/>
      <c r="N324" s="40">
        <f t="shared" si="569"/>
        <v>0.99107769957603098</v>
      </c>
      <c r="O324" s="40">
        <f t="shared" ref="O324" si="690">O323</f>
        <v>-8.2000000000000003E-2</v>
      </c>
      <c r="P324" s="40">
        <f t="shared" si="567"/>
        <v>-0.64172951119017252</v>
      </c>
      <c r="Q324" s="40">
        <f t="shared" ref="Q324" si="691">Q323</f>
        <v>0.50700000000000001</v>
      </c>
      <c r="U324">
        <f t="shared" ref="U324:U329" si="692">U323</f>
        <v>9.0999999999999998E-2</v>
      </c>
      <c r="V324" s="19"/>
    </row>
    <row r="325" spans="8:22">
      <c r="I325" s="43">
        <f t="shared" si="586"/>
        <v>2013.5</v>
      </c>
      <c r="M325" s="36"/>
      <c r="N325" s="40">
        <f t="shared" si="569"/>
        <v>0.75284474410163882</v>
      </c>
      <c r="O325" s="40">
        <f t="shared" ref="O325" si="693">O324</f>
        <v>-8.2000000000000003E-2</v>
      </c>
      <c r="P325" s="40">
        <f t="shared" si="567"/>
        <v>-0.96929494545660133</v>
      </c>
      <c r="Q325" s="40">
        <f t="shared" ref="Q325" si="694">Q324</f>
        <v>0.50700000000000001</v>
      </c>
      <c r="U325">
        <f t="shared" si="692"/>
        <v>9.0999999999999998E-2</v>
      </c>
      <c r="V325" s="19"/>
    </row>
    <row r="326" spans="8:22">
      <c r="I326" s="43">
        <f t="shared" si="586"/>
        <v>2014.5</v>
      </c>
      <c r="M326" s="36"/>
      <c r="N326" s="40">
        <f t="shared" si="569"/>
        <v>0.26445025604502798</v>
      </c>
      <c r="O326" s="40">
        <f t="shared" ref="O326" si="695">O325</f>
        <v>-8.2000000000000003E-2</v>
      </c>
      <c r="P326" s="40">
        <f t="shared" si="567"/>
        <v>-0.92971916515508446</v>
      </c>
      <c r="Q326" s="40">
        <f t="shared" ref="Q326" si="696">Q325</f>
        <v>0.50700000000000001</v>
      </c>
      <c r="U326">
        <f t="shared" si="692"/>
        <v>9.0999999999999998E-2</v>
      </c>
      <c r="V326" s="19"/>
    </row>
    <row r="327" spans="8:22">
      <c r="I327" s="43">
        <f t="shared" si="586"/>
        <v>2015.5</v>
      </c>
      <c r="M327" s="36"/>
      <c r="N327" s="40">
        <f t="shared" si="569"/>
        <v>-0.31181796940869438</v>
      </c>
      <c r="O327" s="40">
        <f t="shared" ref="O327" si="697">O326</f>
        <v>-8.2000000000000003E-2</v>
      </c>
      <c r="P327" s="40">
        <f t="shared" si="567"/>
        <v>-0.53799234444827415</v>
      </c>
      <c r="Q327" s="40">
        <f t="shared" ref="Q327" si="698">Q326</f>
        <v>0.50700000000000001</v>
      </c>
      <c r="U327">
        <f t="shared" si="692"/>
        <v>9.0999999999999998E-2</v>
      </c>
      <c r="V327" s="19"/>
    </row>
    <row r="328" spans="8:22">
      <c r="I328" s="43">
        <f t="shared" si="586"/>
        <v>2016.5</v>
      </c>
      <c r="M328" s="36"/>
      <c r="N328" s="40">
        <f t="shared" si="569"/>
        <v>-0.7844727184782051</v>
      </c>
      <c r="O328" s="40">
        <f t="shared" ref="O328" si="699">O327</f>
        <v>-8.2000000000000003E-2</v>
      </c>
      <c r="P328" s="40">
        <f t="shared" si="567"/>
        <v>5.7510595895631129E-2</v>
      </c>
      <c r="Q328" s="40">
        <f t="shared" ref="Q328" si="700">Q327</f>
        <v>0.50700000000000001</v>
      </c>
      <c r="U328">
        <f t="shared" si="692"/>
        <v>9.0999999999999998E-2</v>
      </c>
      <c r="V328" s="19"/>
    </row>
    <row r="329" spans="8:22">
      <c r="I329" s="43">
        <f t="shared" si="586"/>
        <v>2017.5</v>
      </c>
      <c r="M329" s="36"/>
      <c r="N329" s="40">
        <f t="shared" si="569"/>
        <v>-0.99645632776626725</v>
      </c>
      <c r="O329" s="40">
        <f t="shared" ref="O329" si="701">O328</f>
        <v>-8.2000000000000003E-2</v>
      </c>
      <c r="P329" s="40">
        <f t="shared" si="567"/>
        <v>0.63123016666083231</v>
      </c>
      <c r="Q329" s="40">
        <f t="shared" ref="Q329" si="702">Q328</f>
        <v>0.50700000000000001</v>
      </c>
      <c r="U329">
        <f t="shared" si="692"/>
        <v>9.0999999999999998E-2</v>
      </c>
      <c r="V329" s="19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tabSelected="1" workbookViewId="0">
      <selection activeCell="A4" sqref="A4"/>
    </sheetView>
  </sheetViews>
  <sheetFormatPr defaultRowHeight="12.75"/>
  <cols>
    <col min="1" max="1" width="66.140625" customWidth="1"/>
  </cols>
  <sheetData>
    <row r="1" spans="1:1" ht="20.25">
      <c r="A1" s="8" t="s">
        <v>127</v>
      </c>
    </row>
    <row r="2" spans="1:1">
      <c r="A2" t="s">
        <v>4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8"/>
  <sheetViews>
    <sheetView workbookViewId="0"/>
  </sheetViews>
  <sheetFormatPr defaultColWidth="11.5703125" defaultRowHeight="12.75"/>
  <cols>
    <col min="1" max="1" width="79.140625" customWidth="1"/>
  </cols>
  <sheetData>
    <row r="1" spans="1:1">
      <c r="A1" t="s">
        <v>6</v>
      </c>
    </row>
    <row r="2" spans="1:1">
      <c r="A2" t="s">
        <v>7</v>
      </c>
    </row>
    <row r="4" spans="1:1">
      <c r="A4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10" spans="1:1">
      <c r="A10" t="s">
        <v>12</v>
      </c>
    </row>
    <row r="12" spans="1:1">
      <c r="A12" t="s">
        <v>13</v>
      </c>
    </row>
    <row r="13" spans="1:1">
      <c r="A13" t="s">
        <v>14</v>
      </c>
    </row>
    <row r="14" spans="1:1">
      <c r="A14" t="s">
        <v>15</v>
      </c>
    </row>
    <row r="15" spans="1:1">
      <c r="A15" t="s">
        <v>16</v>
      </c>
    </row>
    <row r="16" spans="1:1">
      <c r="A16" t="s">
        <v>17</v>
      </c>
    </row>
    <row r="17" spans="1:1">
      <c r="A17" s="7">
        <v>1614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21</v>
      </c>
    </row>
    <row r="22" spans="1:1">
      <c r="A22" t="s">
        <v>22</v>
      </c>
    </row>
    <row r="23" spans="1:1">
      <c r="A23" s="7">
        <v>1620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s="7">
        <v>1628</v>
      </c>
    </row>
    <row r="32" spans="1:1">
      <c r="A32" t="s">
        <v>30</v>
      </c>
    </row>
    <row r="33" spans="1:1">
      <c r="A33" s="7">
        <v>1630</v>
      </c>
    </row>
    <row r="34" spans="1:1">
      <c r="A34" s="7">
        <v>1631</v>
      </c>
    </row>
    <row r="35" spans="1:1">
      <c r="A35" s="7" t="s">
        <v>31</v>
      </c>
    </row>
    <row r="36" spans="1:1">
      <c r="A36" s="7">
        <v>1633</v>
      </c>
    </row>
    <row r="37" spans="1:1">
      <c r="A37" s="7" t="s">
        <v>32</v>
      </c>
    </row>
    <row r="38" spans="1:1">
      <c r="A38" s="7" t="s">
        <v>33</v>
      </c>
    </row>
    <row r="39" spans="1:1">
      <c r="A39" s="7">
        <v>1636</v>
      </c>
    </row>
    <row r="40" spans="1:1">
      <c r="A40" s="7">
        <v>1637</v>
      </c>
    </row>
    <row r="41" spans="1:1">
      <c r="A41" s="7" t="s">
        <v>34</v>
      </c>
    </row>
    <row r="42" spans="1:1">
      <c r="A42" s="7" t="s">
        <v>35</v>
      </c>
    </row>
    <row r="43" spans="1:1">
      <c r="A43" s="7" t="s">
        <v>36</v>
      </c>
    </row>
    <row r="44" spans="1:1">
      <c r="A44" s="7">
        <v>1641</v>
      </c>
    </row>
    <row r="45" spans="1:1">
      <c r="A45" s="7" t="s">
        <v>37</v>
      </c>
    </row>
    <row r="46" spans="1:1">
      <c r="A46" s="7" t="s">
        <v>38</v>
      </c>
    </row>
    <row r="47" spans="1:1">
      <c r="A47" s="7" t="s">
        <v>39</v>
      </c>
    </row>
    <row r="48" spans="1:1">
      <c r="A48" s="7" t="s">
        <v>40</v>
      </c>
    </row>
    <row r="49" spans="1:1">
      <c r="A49" s="7">
        <v>1646</v>
      </c>
    </row>
    <row r="50" spans="1:1">
      <c r="A50" s="7">
        <v>1647</v>
      </c>
    </row>
    <row r="51" spans="1:1">
      <c r="A51" s="7">
        <v>1648</v>
      </c>
    </row>
    <row r="52" spans="1:1">
      <c r="A52" t="s">
        <v>41</v>
      </c>
    </row>
    <row r="53" spans="1:1">
      <c r="A53" t="s">
        <v>42</v>
      </c>
    </row>
    <row r="54" spans="1:1">
      <c r="A54" t="s">
        <v>43</v>
      </c>
    </row>
    <row r="55" spans="1:1">
      <c r="A55" t="s">
        <v>44</v>
      </c>
    </row>
    <row r="56" spans="1:1">
      <c r="A56" t="s">
        <v>45</v>
      </c>
    </row>
    <row r="57" spans="1:1">
      <c r="A57" t="s">
        <v>46</v>
      </c>
    </row>
    <row r="58" spans="1:1">
      <c r="A58" t="s">
        <v>47</v>
      </c>
    </row>
    <row r="59" spans="1:1">
      <c r="A59" t="s">
        <v>48</v>
      </c>
    </row>
    <row r="60" spans="1:1">
      <c r="A60" t="s">
        <v>49</v>
      </c>
    </row>
    <row r="61" spans="1:1">
      <c r="A61" t="s">
        <v>50</v>
      </c>
    </row>
    <row r="62" spans="1:1">
      <c r="A62" t="s">
        <v>51</v>
      </c>
    </row>
    <row r="63" spans="1:1">
      <c r="A63" t="s">
        <v>52</v>
      </c>
    </row>
    <row r="64" spans="1:1">
      <c r="A64" t="s">
        <v>53</v>
      </c>
    </row>
    <row r="65" spans="1:1">
      <c r="A65" t="s">
        <v>54</v>
      </c>
    </row>
    <row r="66" spans="1:1">
      <c r="A66" t="s">
        <v>55</v>
      </c>
    </row>
    <row r="67" spans="1:1">
      <c r="A67" t="s">
        <v>56</v>
      </c>
    </row>
    <row r="68" spans="1:1">
      <c r="A68" t="s">
        <v>57</v>
      </c>
    </row>
    <row r="69" spans="1:1">
      <c r="A69" t="s">
        <v>58</v>
      </c>
    </row>
    <row r="70" spans="1:1">
      <c r="A70" t="s">
        <v>59</v>
      </c>
    </row>
    <row r="71" spans="1:1">
      <c r="A71" t="s">
        <v>60</v>
      </c>
    </row>
    <row r="72" spans="1:1">
      <c r="A72" t="s">
        <v>61</v>
      </c>
    </row>
    <row r="73" spans="1:1">
      <c r="A73" t="s">
        <v>62</v>
      </c>
    </row>
    <row r="74" spans="1:1">
      <c r="A74" t="s">
        <v>63</v>
      </c>
    </row>
    <row r="75" spans="1:1">
      <c r="A75" t="s">
        <v>64</v>
      </c>
    </row>
    <row r="76" spans="1:1">
      <c r="A76" t="s">
        <v>65</v>
      </c>
    </row>
    <row r="77" spans="1:1">
      <c r="A77" t="s">
        <v>66</v>
      </c>
    </row>
    <row r="78" spans="1:1">
      <c r="A78" t="s">
        <v>67</v>
      </c>
    </row>
    <row r="79" spans="1:1">
      <c r="A79" t="s">
        <v>68</v>
      </c>
    </row>
    <row r="80" spans="1:1">
      <c r="A80" t="s">
        <v>69</v>
      </c>
    </row>
    <row r="81" spans="1:1">
      <c r="A81" t="s">
        <v>70</v>
      </c>
    </row>
    <row r="82" spans="1:1">
      <c r="A82" t="s">
        <v>71</v>
      </c>
    </row>
    <row r="83" spans="1:1">
      <c r="A83" t="s">
        <v>72</v>
      </c>
    </row>
    <row r="84" spans="1:1">
      <c r="A84" t="s">
        <v>73</v>
      </c>
    </row>
    <row r="85" spans="1:1">
      <c r="A85" t="s">
        <v>74</v>
      </c>
    </row>
    <row r="86" spans="1:1">
      <c r="A86" t="s">
        <v>75</v>
      </c>
    </row>
    <row r="87" spans="1:1">
      <c r="A87" t="s">
        <v>76</v>
      </c>
    </row>
    <row r="88" spans="1:1">
      <c r="A88" t="s">
        <v>77</v>
      </c>
    </row>
    <row r="89" spans="1:1">
      <c r="A89" t="s">
        <v>78</v>
      </c>
    </row>
    <row r="90" spans="1:1">
      <c r="A90" t="s">
        <v>79</v>
      </c>
    </row>
    <row r="91" spans="1:1">
      <c r="A91" t="s">
        <v>80</v>
      </c>
    </row>
    <row r="92" spans="1:1">
      <c r="A92" t="s">
        <v>81</v>
      </c>
    </row>
    <row r="93" spans="1:1">
      <c r="A93" t="s">
        <v>82</v>
      </c>
    </row>
    <row r="94" spans="1:1">
      <c r="A94" t="s">
        <v>83</v>
      </c>
    </row>
    <row r="95" spans="1:1">
      <c r="A95" t="s">
        <v>84</v>
      </c>
    </row>
    <row r="96" spans="1:1">
      <c r="A96" t="s">
        <v>85</v>
      </c>
    </row>
    <row r="97" spans="1:1">
      <c r="A97" t="s">
        <v>86</v>
      </c>
    </row>
    <row r="98" spans="1:1">
      <c r="A98" t="s">
        <v>87</v>
      </c>
    </row>
    <row r="99" spans="1:1">
      <c r="A99" t="s">
        <v>88</v>
      </c>
    </row>
    <row r="100" spans="1:1">
      <c r="A100" t="s">
        <v>89</v>
      </c>
    </row>
    <row r="101" spans="1:1">
      <c r="A101" t="s">
        <v>90</v>
      </c>
    </row>
    <row r="102" spans="1:1">
      <c r="A102" t="s">
        <v>91</v>
      </c>
    </row>
    <row r="103" spans="1:1">
      <c r="A103" t="s">
        <v>92</v>
      </c>
    </row>
    <row r="104" spans="1:1">
      <c r="A104" t="s">
        <v>93</v>
      </c>
    </row>
    <row r="105" spans="1:1">
      <c r="A105" t="s">
        <v>94</v>
      </c>
    </row>
    <row r="106" spans="1:1">
      <c r="A106" t="s">
        <v>95</v>
      </c>
    </row>
    <row r="107" spans="1:1">
      <c r="A107" t="s">
        <v>96</v>
      </c>
    </row>
    <row r="108" spans="1:1">
      <c r="A108" t="s">
        <v>97</v>
      </c>
    </row>
    <row r="109" spans="1:1">
      <c r="A109" t="s">
        <v>98</v>
      </c>
    </row>
    <row r="110" spans="1:1">
      <c r="A110" t="s">
        <v>99</v>
      </c>
    </row>
    <row r="111" spans="1:1">
      <c r="A111" t="s">
        <v>100</v>
      </c>
    </row>
    <row r="112" spans="1:1">
      <c r="A112" t="s">
        <v>101</v>
      </c>
    </row>
    <row r="113" spans="1:1">
      <c r="A113" t="s">
        <v>102</v>
      </c>
    </row>
    <row r="114" spans="1:1">
      <c r="A114" t="s">
        <v>103</v>
      </c>
    </row>
    <row r="115" spans="1:1">
      <c r="A115" t="s">
        <v>104</v>
      </c>
    </row>
    <row r="116" spans="1:1">
      <c r="A116" t="s">
        <v>105</v>
      </c>
    </row>
    <row r="117" spans="1:1">
      <c r="A117" t="s">
        <v>106</v>
      </c>
    </row>
    <row r="118" spans="1:1">
      <c r="A118" t="s">
        <v>107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28515625" customWidth="1"/>
    <col min="2" max="2" width="52.5703125" customWidth="1"/>
  </cols>
  <sheetData>
    <row r="2" spans="1:2" ht="15">
      <c r="A2" s="57"/>
    </row>
    <row r="3" spans="1:2" ht="16.5" thickBot="1">
      <c r="A3" s="73" t="s">
        <v>152</v>
      </c>
    </row>
    <row r="4" spans="1:2" ht="15.75" thickTop="1" thickBot="1">
      <c r="A4" s="58" t="s">
        <v>153</v>
      </c>
      <c r="B4" s="59" t="s">
        <v>154</v>
      </c>
    </row>
    <row r="5" spans="1:2" ht="3" customHeight="1" thickBot="1">
      <c r="A5" s="60"/>
      <c r="B5" s="62"/>
    </row>
    <row r="6" spans="1:2" ht="15.75" thickBot="1">
      <c r="A6" s="63" t="s">
        <v>155</v>
      </c>
      <c r="B6" s="64"/>
    </row>
    <row r="7" spans="1:2" ht="15.75" thickBot="1">
      <c r="A7" s="65" t="s">
        <v>156</v>
      </c>
      <c r="B7" s="66" t="s">
        <v>157</v>
      </c>
    </row>
    <row r="8" spans="1:2" ht="16.5" thickBot="1">
      <c r="A8" s="65" t="s">
        <v>158</v>
      </c>
      <c r="B8" s="67" t="s">
        <v>159</v>
      </c>
    </row>
    <row r="9" spans="1:2" ht="15.75" thickBot="1">
      <c r="A9" s="65" t="s">
        <v>160</v>
      </c>
      <c r="B9" s="66" t="s">
        <v>161</v>
      </c>
    </row>
    <row r="10" spans="1:2" ht="3" customHeight="1" thickBot="1">
      <c r="A10" s="68"/>
      <c r="B10" s="69"/>
    </row>
    <row r="11" spans="1:2" ht="15.75" thickBot="1">
      <c r="A11" s="63" t="s">
        <v>162</v>
      </c>
      <c r="B11" s="64"/>
    </row>
    <row r="12" spans="1:2" ht="15.75" thickBot="1">
      <c r="A12" s="65" t="s">
        <v>163</v>
      </c>
      <c r="B12" s="72">
        <v>1700</v>
      </c>
    </row>
    <row r="13" spans="1:2" ht="15.75" thickBot="1">
      <c r="A13" s="65" t="s">
        <v>164</v>
      </c>
      <c r="B13" s="72">
        <v>2008</v>
      </c>
    </row>
    <row r="14" spans="1:2" ht="15.75" thickBot="1">
      <c r="A14" s="65" t="s">
        <v>165</v>
      </c>
      <c r="B14" s="72">
        <v>308</v>
      </c>
    </row>
    <row r="15" spans="1:2" ht="15.75" thickBot="1">
      <c r="A15" s="65" t="s">
        <v>166</v>
      </c>
      <c r="B15" s="66" t="s">
        <v>167</v>
      </c>
    </row>
    <row r="16" spans="1:2" ht="15.75" thickBot="1">
      <c r="A16" s="65" t="s">
        <v>168</v>
      </c>
      <c r="B16" s="66" t="s">
        <v>167</v>
      </c>
    </row>
    <row r="17" spans="1:8" ht="15.75" thickBot="1">
      <c r="A17" s="70" t="s">
        <v>169</v>
      </c>
      <c r="B17" s="71" t="s">
        <v>167</v>
      </c>
    </row>
    <row r="18" spans="1:8" ht="15.75" thickTop="1">
      <c r="A18" s="57"/>
    </row>
    <row r="19" spans="1:8" ht="15">
      <c r="B19" s="57"/>
    </row>
    <row r="20" spans="1:8" ht="16.5" thickBot="1">
      <c r="B20" s="73" t="s">
        <v>170</v>
      </c>
    </row>
    <row r="21" spans="1:8" ht="16.5" thickTop="1" thickBot="1">
      <c r="B21" s="58" t="s">
        <v>171</v>
      </c>
      <c r="C21" s="74" t="s">
        <v>172</v>
      </c>
      <c r="D21" s="75" t="s">
        <v>173</v>
      </c>
      <c r="E21" s="75"/>
      <c r="F21" s="75"/>
      <c r="G21" s="75"/>
      <c r="H21" s="76"/>
    </row>
    <row r="22" spans="1:8" ht="3" customHeight="1" thickBot="1">
      <c r="B22" s="60"/>
      <c r="C22" s="77"/>
      <c r="D22" s="78"/>
      <c r="E22" s="78"/>
      <c r="F22" s="78"/>
      <c r="G22" s="78"/>
      <c r="H22" s="61"/>
    </row>
    <row r="23" spans="1:8" ht="15.75" thickBot="1">
      <c r="B23" s="63" t="s">
        <v>174</v>
      </c>
      <c r="C23" s="79" t="s">
        <v>175</v>
      </c>
      <c r="D23" s="80" t="s">
        <v>176</v>
      </c>
      <c r="E23" s="80"/>
      <c r="F23" s="80"/>
      <c r="G23" s="80"/>
      <c r="H23" s="64"/>
    </row>
    <row r="24" spans="1:8" ht="3" customHeight="1" thickBot="1">
      <c r="B24" s="68"/>
      <c r="C24" s="77"/>
      <c r="D24" s="78"/>
      <c r="E24" s="78"/>
      <c r="F24" s="78"/>
      <c r="G24" s="78"/>
      <c r="H24" s="61"/>
    </row>
    <row r="25" spans="1:8" ht="15.75" thickBot="1">
      <c r="B25" s="65" t="s">
        <v>177</v>
      </c>
      <c r="C25" s="81" t="s">
        <v>178</v>
      </c>
      <c r="D25" s="82" t="s">
        <v>179</v>
      </c>
      <c r="E25" s="83"/>
      <c r="F25" s="83"/>
      <c r="G25" s="83"/>
      <c r="H25" s="64"/>
    </row>
    <row r="26" spans="1:8" ht="15.75" thickBot="1">
      <c r="B26" s="65" t="s">
        <v>180</v>
      </c>
      <c r="C26" s="81" t="s">
        <v>181</v>
      </c>
      <c r="D26" s="82" t="s">
        <v>182</v>
      </c>
      <c r="E26" s="83"/>
      <c r="F26" s="83"/>
      <c r="G26" s="83"/>
      <c r="H26" s="64"/>
    </row>
    <row r="27" spans="1:8" ht="15.75" thickBot="1">
      <c r="B27" s="65" t="s">
        <v>183</v>
      </c>
      <c r="C27" s="81" t="s">
        <v>184</v>
      </c>
      <c r="D27" s="82" t="s">
        <v>182</v>
      </c>
      <c r="E27" s="83"/>
      <c r="F27" s="83"/>
      <c r="G27" s="83"/>
      <c r="H27" s="64"/>
    </row>
    <row r="28" spans="1:8" ht="15.75" thickBot="1">
      <c r="B28" s="65" t="s">
        <v>185</v>
      </c>
      <c r="C28" s="81" t="s">
        <v>186</v>
      </c>
      <c r="D28" s="82" t="s">
        <v>182</v>
      </c>
      <c r="E28" s="83"/>
      <c r="F28" s="83"/>
      <c r="G28" s="83"/>
      <c r="H28" s="64"/>
    </row>
    <row r="29" spans="1:8" ht="15.75" thickBot="1">
      <c r="B29" s="65" t="s">
        <v>187</v>
      </c>
      <c r="C29" s="81">
        <v>0</v>
      </c>
      <c r="D29" s="82">
        <v>0</v>
      </c>
      <c r="E29" s="83"/>
      <c r="F29" s="83"/>
      <c r="G29" s="83"/>
      <c r="H29" s="64"/>
    </row>
    <row r="30" spans="1:8" ht="15.75" thickBot="1">
      <c r="B30" s="65" t="s">
        <v>188</v>
      </c>
      <c r="C30" s="81">
        <v>1705.5</v>
      </c>
      <c r="D30" s="83">
        <v>1699.5</v>
      </c>
      <c r="E30" s="83"/>
      <c r="F30" s="83"/>
      <c r="G30" s="83"/>
      <c r="H30" s="64"/>
    </row>
    <row r="31" spans="1:8" ht="15.75" thickBot="1">
      <c r="B31" s="65" t="s">
        <v>189</v>
      </c>
      <c r="C31" s="81">
        <v>2002.5</v>
      </c>
      <c r="D31" s="83">
        <v>2007.5</v>
      </c>
      <c r="E31" s="83"/>
      <c r="F31" s="83"/>
      <c r="G31" s="83"/>
      <c r="H31" s="64"/>
    </row>
    <row r="32" spans="1:8" ht="3" customHeight="1" thickBot="1">
      <c r="B32" s="68"/>
      <c r="C32" s="77"/>
      <c r="D32" s="84"/>
      <c r="E32" s="84"/>
      <c r="F32" s="84"/>
      <c r="G32" s="84"/>
      <c r="H32" s="61"/>
    </row>
    <row r="33" spans="2:8" ht="15.75" thickBot="1">
      <c r="B33" s="63" t="s">
        <v>190</v>
      </c>
      <c r="C33" s="79" t="s">
        <v>175</v>
      </c>
      <c r="D33" s="80" t="s">
        <v>176</v>
      </c>
      <c r="E33" s="80"/>
      <c r="F33" s="80"/>
      <c r="G33" s="80"/>
      <c r="H33" s="64"/>
    </row>
    <row r="34" spans="2:8" ht="3" customHeight="1" thickBot="1">
      <c r="B34" s="68"/>
      <c r="C34" s="77"/>
      <c r="D34" s="78"/>
      <c r="E34" s="78"/>
      <c r="F34" s="78"/>
      <c r="G34" s="78"/>
      <c r="H34" s="61"/>
    </row>
    <row r="35" spans="2:8" ht="15.75" thickBot="1">
      <c r="B35" s="65" t="s">
        <v>191</v>
      </c>
      <c r="C35" s="81">
        <v>298</v>
      </c>
      <c r="D35" s="83">
        <v>29</v>
      </c>
      <c r="E35" s="83"/>
      <c r="F35" s="83"/>
      <c r="G35" s="83"/>
      <c r="H35" s="64"/>
    </row>
    <row r="36" spans="2:8" ht="15.75" thickBot="1">
      <c r="B36" s="65" t="s">
        <v>192</v>
      </c>
      <c r="C36" s="81">
        <v>30</v>
      </c>
      <c r="D36" s="83">
        <v>3</v>
      </c>
      <c r="E36" s="83"/>
      <c r="F36" s="83"/>
      <c r="G36" s="83"/>
      <c r="H36" s="64"/>
    </row>
    <row r="37" spans="2:8" ht="3" customHeight="1" thickBot="1">
      <c r="B37" s="68"/>
      <c r="C37" s="77"/>
      <c r="D37" s="84"/>
      <c r="E37" s="84"/>
      <c r="F37" s="84"/>
      <c r="G37" s="84"/>
      <c r="H37" s="61"/>
    </row>
    <row r="38" spans="2:8" ht="15.75" thickBot="1">
      <c r="B38" s="65" t="s">
        <v>193</v>
      </c>
      <c r="C38" s="81">
        <v>-91.19</v>
      </c>
      <c r="D38" s="83">
        <v>14.27</v>
      </c>
      <c r="E38" s="83"/>
      <c r="F38" s="83"/>
      <c r="G38" s="83"/>
      <c r="H38" s="64"/>
    </row>
    <row r="39" spans="2:8" ht="15.75" thickBot="1">
      <c r="B39" s="65" t="s">
        <v>194</v>
      </c>
      <c r="C39" s="81">
        <v>-26.88</v>
      </c>
      <c r="D39" s="83">
        <v>34.14</v>
      </c>
      <c r="E39" s="83"/>
      <c r="F39" s="83"/>
      <c r="G39" s="83"/>
      <c r="H39" s="64"/>
    </row>
    <row r="40" spans="2:8" ht="15.75" thickBot="1">
      <c r="B40" s="65" t="s">
        <v>195</v>
      </c>
      <c r="C40" s="81">
        <v>-4.21</v>
      </c>
      <c r="D40" s="83">
        <v>46.36</v>
      </c>
      <c r="E40" s="83"/>
      <c r="F40" s="83"/>
      <c r="G40" s="83"/>
      <c r="H40" s="64"/>
    </row>
    <row r="41" spans="2:8" ht="15.75" thickBot="1">
      <c r="B41" s="65" t="s">
        <v>196</v>
      </c>
      <c r="C41" s="81">
        <v>24.8</v>
      </c>
      <c r="D41" s="83">
        <v>65.33</v>
      </c>
      <c r="E41" s="83"/>
      <c r="F41" s="83"/>
      <c r="G41" s="83"/>
      <c r="H41" s="64"/>
    </row>
    <row r="42" spans="2:8" ht="15.75" thickBot="1">
      <c r="B42" s="65" t="s">
        <v>197</v>
      </c>
      <c r="C42" s="81">
        <v>102.26</v>
      </c>
      <c r="D42" s="83">
        <v>93.53</v>
      </c>
      <c r="E42" s="83"/>
      <c r="F42" s="83"/>
      <c r="G42" s="83"/>
      <c r="H42" s="64"/>
    </row>
    <row r="43" spans="2:8" ht="15.75" thickBot="1">
      <c r="B43" s="65" t="s">
        <v>198</v>
      </c>
      <c r="C43" s="81">
        <v>0.23</v>
      </c>
      <c r="D43" s="83">
        <v>49</v>
      </c>
      <c r="E43" s="83"/>
      <c r="F43" s="83"/>
      <c r="G43" s="83"/>
      <c r="H43" s="64"/>
    </row>
    <row r="44" spans="2:8" ht="3" customHeight="1" thickBot="1">
      <c r="B44" s="68"/>
      <c r="C44" s="77"/>
      <c r="D44" s="84"/>
      <c r="E44" s="84"/>
      <c r="F44" s="84"/>
      <c r="G44" s="84"/>
      <c r="H44" s="61"/>
    </row>
    <row r="45" spans="2:8" ht="15.75" thickBot="1">
      <c r="B45" s="65" t="s">
        <v>199</v>
      </c>
      <c r="C45" s="81">
        <v>2.1296599999999999</v>
      </c>
      <c r="D45" s="83">
        <v>3.8552599999999999</v>
      </c>
      <c r="E45" s="83"/>
      <c r="F45" s="83"/>
      <c r="G45" s="83"/>
      <c r="H45" s="64"/>
    </row>
    <row r="46" spans="2:8" ht="15.75" thickBot="1">
      <c r="B46" s="65" t="s">
        <v>200</v>
      </c>
      <c r="C46" s="81">
        <v>-3.9644599999999999</v>
      </c>
      <c r="D46" s="83">
        <v>41.101129999999998</v>
      </c>
      <c r="E46" s="83"/>
      <c r="F46" s="83"/>
      <c r="G46" s="83"/>
      <c r="H46" s="64"/>
    </row>
    <row r="47" spans="2:8" ht="15.75" thickBot="1">
      <c r="B47" s="65" t="s">
        <v>201</v>
      </c>
      <c r="C47" s="81">
        <v>4.4178199999999999</v>
      </c>
      <c r="D47" s="83">
        <v>56.895420000000001</v>
      </c>
      <c r="E47" s="83"/>
      <c r="F47" s="83"/>
      <c r="G47" s="83"/>
      <c r="H47" s="64"/>
    </row>
    <row r="48" spans="2:8" ht="15.75" thickBot="1">
      <c r="B48" s="65" t="s">
        <v>202</v>
      </c>
      <c r="C48" s="81">
        <v>1351.566</v>
      </c>
      <c r="D48" s="83">
        <v>431.02789999999999</v>
      </c>
      <c r="E48" s="83"/>
      <c r="F48" s="83"/>
      <c r="G48" s="83"/>
      <c r="H48" s="64"/>
    </row>
    <row r="49" spans="2:8" ht="15.75" thickBot="1">
      <c r="B49" s="65" t="s">
        <v>203</v>
      </c>
      <c r="C49" s="81">
        <v>36.763649999999998</v>
      </c>
      <c r="D49" s="83">
        <v>20.761209999999998</v>
      </c>
      <c r="E49" s="83"/>
      <c r="F49" s="83"/>
      <c r="G49" s="83"/>
      <c r="H49" s="64"/>
    </row>
    <row r="50" spans="2:8" ht="3" customHeight="1" thickBot="1">
      <c r="B50" s="68"/>
      <c r="C50" s="77"/>
      <c r="D50" s="84"/>
      <c r="E50" s="84"/>
      <c r="F50" s="84"/>
      <c r="G50" s="84"/>
      <c r="H50" s="61"/>
    </row>
    <row r="51" spans="2:8" ht="15.75" thickBot="1">
      <c r="B51" s="65" t="s">
        <v>204</v>
      </c>
      <c r="C51" s="81">
        <v>0.28999999999999998</v>
      </c>
      <c r="D51" s="83">
        <v>0.18</v>
      </c>
      <c r="E51" s="83"/>
      <c r="F51" s="83"/>
      <c r="G51" s="83"/>
      <c r="H51" s="64"/>
    </row>
    <row r="52" spans="2:8" ht="15.75" thickBot="1">
      <c r="B52" s="70" t="s">
        <v>205</v>
      </c>
      <c r="C52" s="85">
        <v>-0.37</v>
      </c>
      <c r="D52" s="86">
        <v>-0.78</v>
      </c>
      <c r="E52" s="86"/>
      <c r="F52" s="86"/>
      <c r="G52" s="86"/>
      <c r="H52" s="87"/>
    </row>
    <row r="53" spans="2:8" ht="15.75" thickTop="1">
      <c r="B53" s="57"/>
    </row>
    <row r="54" spans="2:8" ht="15">
      <c r="B54" s="57"/>
    </row>
    <row r="55" spans="2:8" ht="16.5" thickBot="1">
      <c r="B55" s="73" t="s">
        <v>206</v>
      </c>
    </row>
    <row r="56" spans="2:8" ht="16.5" thickTop="1" thickBot="1">
      <c r="B56" s="58" t="s">
        <v>171</v>
      </c>
      <c r="C56" s="74" t="s">
        <v>172</v>
      </c>
      <c r="D56" s="75" t="s">
        <v>207</v>
      </c>
      <c r="E56" s="88"/>
      <c r="F56" s="88"/>
      <c r="G56" s="88"/>
      <c r="H56" s="76"/>
    </row>
    <row r="57" spans="2:8" ht="3" customHeight="1" thickBot="1">
      <c r="B57" s="60"/>
      <c r="C57" s="77"/>
      <c r="D57" s="89"/>
      <c r="E57" s="89"/>
      <c r="F57" s="89"/>
      <c r="G57" s="89"/>
      <c r="H57" s="61"/>
    </row>
    <row r="58" spans="2:8" ht="15.75" thickBot="1">
      <c r="B58" s="63" t="s">
        <v>208</v>
      </c>
      <c r="C58" s="79" t="s">
        <v>175</v>
      </c>
      <c r="D58" s="80" t="s">
        <v>176</v>
      </c>
      <c r="E58" s="90"/>
      <c r="F58" s="90"/>
      <c r="G58" s="90"/>
      <c r="H58" s="64"/>
    </row>
    <row r="59" spans="2:8" ht="3" customHeight="1" thickBot="1">
      <c r="B59" s="68"/>
      <c r="C59" s="77"/>
      <c r="D59" s="84"/>
      <c r="E59" s="84"/>
      <c r="F59" s="84"/>
      <c r="G59" s="84"/>
      <c r="H59" s="61"/>
    </row>
    <row r="60" spans="2:8" ht="15.75" thickBot="1">
      <c r="B60" s="65" t="s">
        <v>209</v>
      </c>
      <c r="C60" s="91">
        <v>0.999</v>
      </c>
      <c r="D60" s="92">
        <v>0.999</v>
      </c>
      <c r="E60" s="83"/>
      <c r="F60" s="83"/>
      <c r="G60" s="83"/>
      <c r="H60" s="64"/>
    </row>
    <row r="61" spans="2:8" ht="18.75" thickBot="1">
      <c r="B61" s="65" t="s">
        <v>210</v>
      </c>
      <c r="C61" s="81">
        <v>0.24379999999999999</v>
      </c>
      <c r="D61" s="83">
        <v>8.1600000000000006E-2</v>
      </c>
      <c r="E61" s="83"/>
      <c r="F61" s="83"/>
      <c r="G61" s="83"/>
      <c r="H61" s="64"/>
    </row>
    <row r="62" spans="2:8" ht="3" customHeight="1" thickBot="1">
      <c r="B62" s="68"/>
      <c r="C62" s="77"/>
      <c r="D62" s="84"/>
      <c r="E62" s="84"/>
      <c r="F62" s="84"/>
      <c r="G62" s="84"/>
      <c r="H62" s="61"/>
    </row>
    <row r="63" spans="2:8" ht="15.75" thickBot="1">
      <c r="B63" s="63" t="s">
        <v>211</v>
      </c>
      <c r="C63" s="93"/>
      <c r="D63" s="83"/>
      <c r="E63" s="83"/>
      <c r="F63" s="83"/>
      <c r="G63" s="83"/>
      <c r="H63" s="64"/>
    </row>
    <row r="64" spans="2:8" ht="3" customHeight="1" thickBot="1">
      <c r="B64" s="68"/>
      <c r="C64" s="77"/>
      <c r="D64" s="84"/>
      <c r="E64" s="84"/>
      <c r="F64" s="84"/>
      <c r="G64" s="84"/>
      <c r="H64" s="61"/>
    </row>
    <row r="65" spans="2:8" ht="15.75" thickBot="1">
      <c r="B65" s="65" t="s">
        <v>212</v>
      </c>
      <c r="C65" s="81" t="s">
        <v>213</v>
      </c>
      <c r="D65" s="82" t="s">
        <v>214</v>
      </c>
      <c r="E65" s="83"/>
      <c r="F65" s="83"/>
      <c r="G65" s="83"/>
      <c r="H65" s="64"/>
    </row>
    <row r="66" spans="2:8" ht="15.75" thickBot="1">
      <c r="B66" s="65" t="s">
        <v>215</v>
      </c>
      <c r="C66" s="81">
        <v>0</v>
      </c>
      <c r="D66" s="82">
        <v>3.3160000000000002E-2</v>
      </c>
      <c r="E66" s="83"/>
      <c r="F66" s="83"/>
      <c r="G66" s="83"/>
      <c r="H66" s="64"/>
    </row>
    <row r="67" spans="2:8" ht="15.75" thickBot="1">
      <c r="B67" s="65" t="s">
        <v>216</v>
      </c>
      <c r="C67" s="81" t="s">
        <v>217</v>
      </c>
      <c r="D67" s="82" t="s">
        <v>218</v>
      </c>
      <c r="E67" s="83"/>
      <c r="F67" s="83"/>
      <c r="G67" s="83"/>
      <c r="H67" s="64"/>
    </row>
    <row r="68" spans="2:8" ht="3" customHeight="1" thickBot="1">
      <c r="B68" s="68"/>
      <c r="C68" s="77"/>
      <c r="D68" s="94"/>
      <c r="E68" s="84"/>
      <c r="F68" s="84"/>
      <c r="G68" s="84"/>
      <c r="H68" s="61"/>
    </row>
    <row r="69" spans="2:8" ht="15.75" thickBot="1">
      <c r="B69" s="63" t="s">
        <v>219</v>
      </c>
      <c r="C69" s="93"/>
      <c r="D69" s="82"/>
      <c r="E69" s="83"/>
      <c r="F69" s="83"/>
      <c r="G69" s="83"/>
      <c r="H69" s="64"/>
    </row>
    <row r="70" spans="2:8" ht="3" customHeight="1" thickBot="1">
      <c r="B70" s="68"/>
      <c r="C70" s="77"/>
      <c r="D70" s="94"/>
      <c r="E70" s="84"/>
      <c r="F70" s="84"/>
      <c r="G70" s="84"/>
      <c r="H70" s="61"/>
    </row>
    <row r="71" spans="2:8" ht="15.75" thickBot="1">
      <c r="B71" s="65" t="s">
        <v>212</v>
      </c>
      <c r="C71" s="81" t="s">
        <v>220</v>
      </c>
      <c r="D71" s="82" t="s">
        <v>221</v>
      </c>
      <c r="E71" s="83"/>
      <c r="F71" s="83"/>
      <c r="G71" s="83"/>
      <c r="H71" s="64"/>
    </row>
    <row r="72" spans="2:8" ht="15.75" thickBot="1">
      <c r="B72" s="65" t="s">
        <v>222</v>
      </c>
      <c r="C72" s="91">
        <v>0.99990000000000001</v>
      </c>
      <c r="D72" s="95">
        <v>0.95</v>
      </c>
      <c r="E72" s="83"/>
      <c r="F72" s="83"/>
      <c r="G72" s="83"/>
      <c r="H72" s="64"/>
    </row>
    <row r="73" spans="2:8" ht="15.75" thickBot="1">
      <c r="B73" s="65" t="s">
        <v>216</v>
      </c>
      <c r="C73" s="81" t="s">
        <v>223</v>
      </c>
      <c r="D73" s="82" t="s">
        <v>223</v>
      </c>
      <c r="E73" s="83"/>
      <c r="F73" s="83"/>
      <c r="G73" s="83"/>
      <c r="H73" s="64"/>
    </row>
    <row r="74" spans="2:8" ht="3" customHeight="1" thickBot="1">
      <c r="B74" s="68"/>
      <c r="C74" s="77"/>
      <c r="D74" s="84"/>
      <c r="E74" s="84"/>
      <c r="F74" s="84"/>
      <c r="G74" s="84"/>
      <c r="H74" s="61"/>
    </row>
    <row r="75" spans="2:8" ht="15.75" thickBot="1">
      <c r="B75" s="63" t="s">
        <v>224</v>
      </c>
      <c r="C75" s="79" t="s">
        <v>175</v>
      </c>
      <c r="D75" s="80" t="s">
        <v>176</v>
      </c>
      <c r="E75" s="83"/>
      <c r="F75" s="83"/>
      <c r="G75" s="83"/>
      <c r="H75" s="64"/>
    </row>
    <row r="76" spans="2:8" ht="3" customHeight="1" thickBot="1">
      <c r="B76" s="68"/>
      <c r="C76" s="77"/>
      <c r="D76" s="84"/>
      <c r="E76" s="84"/>
      <c r="F76" s="84"/>
      <c r="G76" s="84"/>
      <c r="H76" s="61"/>
    </row>
    <row r="77" spans="2:8" ht="15.75" thickBot="1">
      <c r="B77" s="65" t="s">
        <v>225</v>
      </c>
      <c r="C77" s="96">
        <v>0.52300000000000002</v>
      </c>
      <c r="D77" s="97">
        <v>0.33500000000000002</v>
      </c>
      <c r="E77" s="83"/>
      <c r="F77" s="80"/>
      <c r="G77" s="80"/>
      <c r="H77" s="64"/>
    </row>
    <row r="78" spans="2:8" ht="15.75" thickBot="1">
      <c r="B78" s="65" t="s">
        <v>222</v>
      </c>
      <c r="C78" s="91">
        <v>0.999</v>
      </c>
      <c r="D78" s="98">
        <v>0.8</v>
      </c>
      <c r="E78" s="83"/>
      <c r="F78" s="83"/>
      <c r="G78" s="83"/>
      <c r="H78" s="64"/>
    </row>
    <row r="79" spans="2:8" ht="15.75" thickBot="1">
      <c r="B79" s="70" t="s">
        <v>226</v>
      </c>
      <c r="C79" s="85" t="s">
        <v>227</v>
      </c>
      <c r="D79" s="86" t="s">
        <v>228</v>
      </c>
      <c r="E79" s="86"/>
      <c r="F79" s="86"/>
      <c r="G79" s="86"/>
      <c r="H79" s="87"/>
    </row>
    <row r="80" spans="2:8" ht="15.75" thickTop="1">
      <c r="B80" s="57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9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7109375" style="28" customWidth="1"/>
    <col min="2" max="2" width="20.140625" style="101" customWidth="1"/>
    <col min="3" max="3" width="17.42578125" style="101" customWidth="1"/>
    <col min="4" max="14" width="9.140625" style="28"/>
  </cols>
  <sheetData>
    <row r="1" spans="1:14" s="2" customFormat="1">
      <c r="A1" s="99" t="s">
        <v>229</v>
      </c>
      <c r="B1" s="100" t="s">
        <v>234</v>
      </c>
      <c r="C1" s="100" t="s">
        <v>235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28" t="s">
        <v>230</v>
      </c>
      <c r="B2" s="101">
        <v>9.5500000000000007</v>
      </c>
      <c r="C2" s="101">
        <v>24.83</v>
      </c>
    </row>
    <row r="3" spans="1:14">
      <c r="A3" s="28" t="s">
        <v>231</v>
      </c>
      <c r="B3" s="101">
        <v>1.55</v>
      </c>
      <c r="C3" s="101">
        <v>14.27</v>
      </c>
    </row>
    <row r="4" spans="1:14">
      <c r="A4" s="28" t="s">
        <v>232</v>
      </c>
      <c r="B4" s="101">
        <v>-7.18</v>
      </c>
      <c r="C4" s="101">
        <v>46.36</v>
      </c>
    </row>
    <row r="5" spans="1:14">
      <c r="A5" s="28" t="s">
        <v>233</v>
      </c>
      <c r="B5" s="101">
        <v>-8.09</v>
      </c>
      <c r="C5" s="101">
        <v>53.27</v>
      </c>
    </row>
    <row r="6" spans="1:14">
      <c r="B6" s="101">
        <v>-12.27</v>
      </c>
      <c r="C6" s="101">
        <v>42.63</v>
      </c>
    </row>
    <row r="7" spans="1:14">
      <c r="B7" s="101">
        <v>-14.27</v>
      </c>
      <c r="C7" s="101">
        <v>39.86</v>
      </c>
    </row>
    <row r="8" spans="1:14">
      <c r="B8" s="101">
        <v>-17.36</v>
      </c>
      <c r="C8" s="101">
        <v>59.73</v>
      </c>
    </row>
    <row r="9" spans="1:14">
      <c r="B9" s="101">
        <v>-19</v>
      </c>
      <c r="C9" s="101">
        <v>65.72</v>
      </c>
    </row>
    <row r="10" spans="1:14">
      <c r="B10" s="101">
        <v>-12.64</v>
      </c>
      <c r="C10" s="101">
        <v>71.31</v>
      </c>
    </row>
    <row r="11" spans="1:14">
      <c r="B11" s="101">
        <v>1.55</v>
      </c>
      <c r="C11" s="101">
        <v>25.43</v>
      </c>
    </row>
    <row r="12" spans="1:14">
      <c r="B12" s="101">
        <v>19.45</v>
      </c>
      <c r="C12" s="101">
        <v>14.45</v>
      </c>
    </row>
    <row r="13" spans="1:14">
      <c r="B13" s="101">
        <v>33.450000000000003</v>
      </c>
      <c r="C13" s="101">
        <v>20.94</v>
      </c>
    </row>
    <row r="14" spans="1:14">
      <c r="B14" s="101">
        <v>29.45</v>
      </c>
      <c r="C14" s="101">
        <v>60.49</v>
      </c>
    </row>
    <row r="15" spans="1:14">
      <c r="B15" s="101">
        <v>6.73</v>
      </c>
      <c r="C15" s="101">
        <v>60.45</v>
      </c>
    </row>
    <row r="16" spans="1:14">
      <c r="B16" s="101">
        <v>-6.91</v>
      </c>
      <c r="C16" s="101">
        <v>47.58</v>
      </c>
    </row>
    <row r="17" spans="2:3">
      <c r="B17" s="101">
        <v>-13.55</v>
      </c>
      <c r="C17" s="101">
        <v>57.07</v>
      </c>
    </row>
    <row r="18" spans="2:3">
      <c r="B18" s="101">
        <v>-24.36</v>
      </c>
      <c r="C18" s="101">
        <v>41.85</v>
      </c>
    </row>
    <row r="19" spans="2:3">
      <c r="B19" s="101">
        <v>-39</v>
      </c>
      <c r="C19" s="101">
        <v>36.950000000000003</v>
      </c>
    </row>
    <row r="20" spans="2:3">
      <c r="B20" s="101">
        <v>-30.18</v>
      </c>
      <c r="C20" s="101">
        <v>34.14</v>
      </c>
    </row>
    <row r="21" spans="2:3">
      <c r="B21" s="101">
        <v>-11.91</v>
      </c>
      <c r="C21" s="101">
        <v>32.049999999999997</v>
      </c>
    </row>
    <row r="22" spans="2:3">
      <c r="B22" s="101">
        <v>25.45</v>
      </c>
      <c r="C22" s="101">
        <v>45.21</v>
      </c>
    </row>
    <row r="23" spans="2:3">
      <c r="B23" s="101">
        <v>70.819999999999993</v>
      </c>
      <c r="C23" s="101">
        <v>43.07</v>
      </c>
    </row>
    <row r="24" spans="2:3">
      <c r="B24" s="101">
        <v>53.36</v>
      </c>
      <c r="C24" s="101">
        <v>69.27</v>
      </c>
    </row>
    <row r="25" spans="2:3">
      <c r="B25" s="101">
        <v>22.91</v>
      </c>
      <c r="C25" s="101">
        <v>93.53</v>
      </c>
    </row>
    <row r="26" spans="2:3">
      <c r="B26" s="101">
        <v>-4.2699999999999996</v>
      </c>
      <c r="C26" s="101">
        <v>69.84</v>
      </c>
    </row>
    <row r="27" spans="2:3">
      <c r="B27" s="101">
        <v>-19</v>
      </c>
      <c r="C27" s="101">
        <v>70.05</v>
      </c>
    </row>
    <row r="28" spans="2:3">
      <c r="B28" s="101">
        <v>-43.27</v>
      </c>
      <c r="C28" s="101">
        <v>88.69</v>
      </c>
    </row>
    <row r="29" spans="2:3">
      <c r="B29" s="101">
        <v>-48.27</v>
      </c>
      <c r="C29" s="101">
        <v>65.33</v>
      </c>
    </row>
    <row r="30" spans="2:3">
      <c r="B30" s="101">
        <v>-37.090000000000003</v>
      </c>
      <c r="C30" s="101">
        <v>26.58</v>
      </c>
    </row>
    <row r="31" spans="2:3">
      <c r="B31" s="101">
        <v>-19.09</v>
      </c>
    </row>
    <row r="32" spans="2:3">
      <c r="B32" s="101">
        <v>17.55</v>
      </c>
    </row>
    <row r="33" spans="2:2">
      <c r="B33" s="101">
        <v>29.91</v>
      </c>
    </row>
    <row r="34" spans="2:2">
      <c r="B34" s="101">
        <v>59.45</v>
      </c>
    </row>
    <row r="35" spans="2:2">
      <c r="B35" s="101">
        <v>49.45</v>
      </c>
    </row>
    <row r="36" spans="2:2">
      <c r="B36" s="101">
        <v>21.91</v>
      </c>
    </row>
    <row r="37" spans="2:2">
      <c r="B37" s="101">
        <v>-10</v>
      </c>
    </row>
    <row r="38" spans="2:2">
      <c r="B38" s="101">
        <v>-27.27</v>
      </c>
    </row>
    <row r="39" spans="2:2">
      <c r="B39" s="101">
        <v>-29.36</v>
      </c>
    </row>
    <row r="40" spans="2:2">
      <c r="B40" s="101">
        <v>-37.630000000000003</v>
      </c>
    </row>
    <row r="41" spans="2:2">
      <c r="B41" s="101">
        <v>-30.03</v>
      </c>
    </row>
    <row r="42" spans="2:2">
      <c r="B42" s="101">
        <v>-16.73</v>
      </c>
    </row>
    <row r="43" spans="2:2">
      <c r="B43" s="101">
        <v>0.56000000000000005</v>
      </c>
    </row>
    <row r="44" spans="2:2">
      <c r="B44" s="101">
        <v>19.59</v>
      </c>
    </row>
    <row r="45" spans="2:2">
      <c r="B45" s="101">
        <v>40.840000000000003</v>
      </c>
    </row>
    <row r="46" spans="2:2">
      <c r="B46" s="101">
        <v>42.92</v>
      </c>
    </row>
    <row r="47" spans="2:2">
      <c r="B47" s="101">
        <v>7.29</v>
      </c>
    </row>
    <row r="48" spans="2:2">
      <c r="B48" s="101">
        <v>6.45</v>
      </c>
    </row>
    <row r="49" spans="2:2">
      <c r="B49" s="101">
        <v>-11.35</v>
      </c>
    </row>
    <row r="50" spans="2:2">
      <c r="B50" s="101">
        <v>-29.3</v>
      </c>
    </row>
    <row r="51" spans="2:2">
      <c r="B51" s="101">
        <v>-30.26</v>
      </c>
    </row>
    <row r="52" spans="2:2">
      <c r="B52" s="101">
        <v>-29.89</v>
      </c>
    </row>
    <row r="53" spans="2:2">
      <c r="B53" s="101">
        <v>-8.92</v>
      </c>
    </row>
    <row r="54" spans="2:2">
      <c r="B54" s="101">
        <v>6.53</v>
      </c>
    </row>
    <row r="55" spans="2:2">
      <c r="B55" s="101">
        <v>12.41</v>
      </c>
    </row>
    <row r="56" spans="2:2">
      <c r="B56" s="101">
        <v>20.52</v>
      </c>
    </row>
    <row r="57" spans="2:2">
      <c r="B57" s="101">
        <v>43.35</v>
      </c>
    </row>
    <row r="58" spans="2:2">
      <c r="B58" s="101">
        <v>16.149999999999999</v>
      </c>
    </row>
    <row r="59" spans="2:2">
      <c r="B59" s="101">
        <v>-3.35</v>
      </c>
    </row>
    <row r="60" spans="2:2">
      <c r="B60" s="101">
        <v>-17.37</v>
      </c>
    </row>
    <row r="61" spans="2:2">
      <c r="B61" s="101">
        <v>-37.130000000000003</v>
      </c>
    </row>
    <row r="62" spans="2:2">
      <c r="B62" s="101">
        <v>-48.33</v>
      </c>
    </row>
    <row r="63" spans="2:2">
      <c r="B63" s="101">
        <v>-20.16</v>
      </c>
    </row>
    <row r="64" spans="2:2">
      <c r="B64" s="101">
        <v>14.24</v>
      </c>
    </row>
    <row r="65" spans="2:2">
      <c r="B65" s="101">
        <v>51.85</v>
      </c>
    </row>
    <row r="66" spans="2:2">
      <c r="B66" s="101">
        <v>49.23</v>
      </c>
    </row>
    <row r="67" spans="2:2">
      <c r="B67" s="101">
        <v>30.13</v>
      </c>
    </row>
    <row r="68" spans="2:2">
      <c r="B68" s="101">
        <v>7.65</v>
      </c>
    </row>
    <row r="69" spans="2:2">
      <c r="B69" s="101">
        <v>-34.65</v>
      </c>
    </row>
    <row r="70" spans="2:2">
      <c r="B70" s="101">
        <v>-43.95</v>
      </c>
    </row>
    <row r="71" spans="2:2">
      <c r="B71" s="101">
        <v>-65.61</v>
      </c>
    </row>
    <row r="72" spans="2:2">
      <c r="B72" s="101">
        <v>-49.84</v>
      </c>
    </row>
    <row r="73" spans="2:2">
      <c r="B73" s="101">
        <v>26.78</v>
      </c>
    </row>
    <row r="74" spans="2:2">
      <c r="B74" s="101">
        <v>92.65</v>
      </c>
    </row>
    <row r="75" spans="2:2">
      <c r="B75" s="101">
        <v>66.39</v>
      </c>
    </row>
    <row r="76" spans="2:2">
      <c r="B76" s="101">
        <v>25.88</v>
      </c>
    </row>
    <row r="77" spans="2:2">
      <c r="B77" s="101">
        <v>2.2799999999999998</v>
      </c>
    </row>
    <row r="78" spans="2:2">
      <c r="B78" s="101">
        <v>-37.520000000000003</v>
      </c>
    </row>
    <row r="79" spans="2:2">
      <c r="B79" s="101">
        <v>-56.71</v>
      </c>
    </row>
    <row r="80" spans="2:2">
      <c r="B80" s="101">
        <v>-66.010000000000005</v>
      </c>
    </row>
    <row r="81" spans="2:2">
      <c r="B81" s="101">
        <v>-48.84</v>
      </c>
    </row>
    <row r="82" spans="2:2">
      <c r="B82" s="101">
        <v>11.62</v>
      </c>
    </row>
    <row r="83" spans="2:2">
      <c r="B83" s="101">
        <v>61.45</v>
      </c>
    </row>
    <row r="84" spans="2:2">
      <c r="B84" s="101">
        <v>59.59</v>
      </c>
    </row>
    <row r="85" spans="2:2">
      <c r="B85" s="101">
        <v>45.14</v>
      </c>
    </row>
    <row r="86" spans="2:2">
      <c r="B86" s="101">
        <v>15.93</v>
      </c>
    </row>
    <row r="87" spans="2:2">
      <c r="B87" s="101">
        <v>-6.64</v>
      </c>
    </row>
    <row r="88" spans="2:2">
      <c r="B88" s="101">
        <v>-6.28</v>
      </c>
    </row>
    <row r="89" spans="2:2">
      <c r="B89" s="101">
        <v>-7.75</v>
      </c>
    </row>
    <row r="90" spans="2:2">
      <c r="B90" s="101">
        <v>-2.37</v>
      </c>
    </row>
    <row r="91" spans="2:2">
      <c r="B91" s="101">
        <v>-12.65</v>
      </c>
    </row>
    <row r="92" spans="2:2">
      <c r="B92" s="101">
        <v>-12.87</v>
      </c>
    </row>
    <row r="93" spans="2:2">
      <c r="B93" s="101">
        <v>-20.51</v>
      </c>
    </row>
    <row r="94" spans="2:2">
      <c r="B94" s="101">
        <v>-21.27</v>
      </c>
    </row>
    <row r="95" spans="2:2">
      <c r="B95" s="101">
        <v>-18.63</v>
      </c>
    </row>
    <row r="96" spans="2:2">
      <c r="B96" s="101">
        <v>-11.04</v>
      </c>
    </row>
    <row r="97" spans="2:2">
      <c r="B97" s="101">
        <v>7.85</v>
      </c>
    </row>
    <row r="98" spans="2:2">
      <c r="B98" s="101">
        <v>19.38</v>
      </c>
    </row>
    <row r="99" spans="2:2">
      <c r="B99" s="101">
        <v>17.329999999999998</v>
      </c>
    </row>
    <row r="100" spans="2:2">
      <c r="B100" s="101">
        <v>21.87</v>
      </c>
    </row>
    <row r="101" spans="2:2">
      <c r="B101" s="101">
        <v>17.190000000000001</v>
      </c>
    </row>
    <row r="102" spans="2:2">
      <c r="B102" s="101">
        <v>4.28</v>
      </c>
    </row>
    <row r="103" spans="2:2">
      <c r="B103" s="101">
        <v>-11.08</v>
      </c>
    </row>
    <row r="104" spans="2:2">
      <c r="B104" s="101">
        <v>-10.1</v>
      </c>
    </row>
    <row r="105" spans="2:2">
      <c r="B105" s="101">
        <v>-13.05</v>
      </c>
    </row>
    <row r="106" spans="2:2">
      <c r="B106" s="101">
        <v>-14.45</v>
      </c>
    </row>
    <row r="107" spans="2:2">
      <c r="B107" s="101">
        <v>-13.37</v>
      </c>
    </row>
    <row r="108" spans="2:2">
      <c r="B108" s="101">
        <v>-10.95</v>
      </c>
    </row>
    <row r="109" spans="2:2">
      <c r="B109" s="101">
        <v>-5.57</v>
      </c>
    </row>
    <row r="110" spans="2:2">
      <c r="B110" s="101">
        <v>-5.31</v>
      </c>
    </row>
    <row r="111" spans="2:2">
      <c r="B111" s="101">
        <v>15</v>
      </c>
    </row>
    <row r="112" spans="2:2">
      <c r="B112" s="101">
        <v>24.8</v>
      </c>
    </row>
    <row r="113" spans="2:2">
      <c r="B113" s="101">
        <v>19.86</v>
      </c>
    </row>
    <row r="114" spans="2:2">
      <c r="B114" s="101">
        <v>9.15</v>
      </c>
    </row>
    <row r="115" spans="2:2">
      <c r="B115" s="101">
        <v>3.29</v>
      </c>
    </row>
    <row r="116" spans="2:2">
      <c r="B116" s="101">
        <v>-5.25</v>
      </c>
    </row>
    <row r="117" spans="2:2">
      <c r="B117" s="101">
        <v>-14.34</v>
      </c>
    </row>
    <row r="118" spans="2:2">
      <c r="B118" s="101">
        <v>-17.28</v>
      </c>
    </row>
    <row r="119" spans="2:2">
      <c r="B119" s="101">
        <v>-21.58</v>
      </c>
    </row>
    <row r="120" spans="2:2">
      <c r="B120" s="101">
        <v>-18.239999999999998</v>
      </c>
    </row>
    <row r="121" spans="2:2">
      <c r="B121" s="101">
        <v>-14.41</v>
      </c>
    </row>
    <row r="122" spans="2:2">
      <c r="B122" s="101">
        <v>2.36</v>
      </c>
    </row>
    <row r="123" spans="2:2">
      <c r="B123" s="101">
        <v>13.76</v>
      </c>
    </row>
    <row r="124" spans="2:2">
      <c r="B124" s="101">
        <v>27.95</v>
      </c>
    </row>
    <row r="125" spans="2:2">
      <c r="B125" s="101">
        <v>29.72</v>
      </c>
    </row>
    <row r="126" spans="2:2">
      <c r="B126" s="101">
        <v>29.22</v>
      </c>
    </row>
    <row r="127" spans="2:2">
      <c r="B127" s="101">
        <v>-3.42</v>
      </c>
    </row>
    <row r="128" spans="2:2">
      <c r="B128" s="101">
        <v>-32.99</v>
      </c>
    </row>
    <row r="129" spans="2:2">
      <c r="B129" s="101">
        <v>-56.86</v>
      </c>
    </row>
    <row r="130" spans="2:2">
      <c r="B130" s="101">
        <v>-54.12</v>
      </c>
    </row>
    <row r="131" spans="2:2">
      <c r="B131" s="101">
        <v>-10.199999999999999</v>
      </c>
    </row>
    <row r="132" spans="2:2">
      <c r="B132" s="101">
        <v>57.51</v>
      </c>
    </row>
    <row r="133" spans="2:2">
      <c r="B133" s="101">
        <v>76.45</v>
      </c>
    </row>
    <row r="134" spans="2:2">
      <c r="B134" s="101">
        <v>42.88</v>
      </c>
    </row>
    <row r="135" spans="2:2">
      <c r="B135" s="101">
        <v>24.79</v>
      </c>
    </row>
    <row r="136" spans="2:2">
      <c r="B136" s="101">
        <v>1.25</v>
      </c>
    </row>
    <row r="137" spans="2:2">
      <c r="B137" s="101">
        <v>-27.07</v>
      </c>
    </row>
    <row r="138" spans="2:2">
      <c r="B138" s="101">
        <v>-37.479999999999997</v>
      </c>
    </row>
    <row r="139" spans="2:2">
      <c r="B139" s="101">
        <v>-49.75</v>
      </c>
    </row>
    <row r="140" spans="2:2">
      <c r="B140" s="101">
        <v>-44.82</v>
      </c>
    </row>
    <row r="141" spans="2:2">
      <c r="B141" s="101">
        <v>-17.98</v>
      </c>
    </row>
    <row r="142" spans="2:2">
      <c r="B142" s="101">
        <v>3.43</v>
      </c>
    </row>
    <row r="143" spans="2:2">
      <c r="B143" s="101">
        <v>38.85</v>
      </c>
    </row>
    <row r="144" spans="2:2">
      <c r="B144" s="101">
        <v>63.7</v>
      </c>
    </row>
    <row r="145" spans="2:2">
      <c r="B145" s="101">
        <v>34.4</v>
      </c>
    </row>
    <row r="146" spans="2:2">
      <c r="B146" s="101">
        <v>5.45</v>
      </c>
    </row>
    <row r="147" spans="2:2">
      <c r="B147" s="101">
        <v>6.61</v>
      </c>
    </row>
    <row r="148" spans="2:2">
      <c r="B148" s="101">
        <v>-0.26</v>
      </c>
    </row>
    <row r="149" spans="2:2">
      <c r="B149" s="101">
        <v>-11.39</v>
      </c>
    </row>
    <row r="150" spans="2:2">
      <c r="B150" s="101">
        <v>-26.98</v>
      </c>
    </row>
    <row r="151" spans="2:2">
      <c r="B151" s="101">
        <v>-40.840000000000003</v>
      </c>
    </row>
    <row r="152" spans="2:2">
      <c r="B152" s="101">
        <v>-44.2</v>
      </c>
    </row>
    <row r="153" spans="2:2">
      <c r="B153" s="101">
        <v>-25.31</v>
      </c>
    </row>
    <row r="154" spans="2:2">
      <c r="B154" s="101">
        <v>7.71</v>
      </c>
    </row>
    <row r="155" spans="2:2">
      <c r="B155" s="101">
        <v>45.98</v>
      </c>
    </row>
    <row r="156" spans="2:2">
      <c r="B156" s="101">
        <v>47.08</v>
      </c>
    </row>
    <row r="157" spans="2:2">
      <c r="B157" s="101">
        <v>27.61</v>
      </c>
    </row>
    <row r="158" spans="2:2">
      <c r="B158" s="101">
        <v>9.24</v>
      </c>
    </row>
    <row r="159" spans="2:2">
      <c r="B159" s="101">
        <v>-7.22</v>
      </c>
    </row>
    <row r="160" spans="2:2">
      <c r="B160" s="101">
        <v>-5.96</v>
      </c>
    </row>
    <row r="161" spans="2:2">
      <c r="B161" s="101">
        <v>-26.57</v>
      </c>
    </row>
    <row r="162" spans="2:2">
      <c r="B162" s="101">
        <v>-42.17</v>
      </c>
    </row>
    <row r="163" spans="2:2">
      <c r="B163" s="101">
        <v>-53.39</v>
      </c>
    </row>
    <row r="164" spans="2:2">
      <c r="B164" s="101">
        <v>-23.74</v>
      </c>
    </row>
    <row r="165" spans="2:2">
      <c r="B165" s="101">
        <v>12.6</v>
      </c>
    </row>
    <row r="166" spans="2:2">
      <c r="B166" s="101">
        <v>80.33</v>
      </c>
    </row>
    <row r="167" spans="2:2">
      <c r="B167" s="101">
        <v>54.27</v>
      </c>
    </row>
    <row r="168" spans="2:2">
      <c r="B168" s="101">
        <v>45.03</v>
      </c>
    </row>
    <row r="169" spans="2:2">
      <c r="B169" s="101">
        <v>9.98</v>
      </c>
    </row>
    <row r="170" spans="2:2">
      <c r="B170" s="101">
        <v>-8.65</v>
      </c>
    </row>
    <row r="171" spans="2:2">
      <c r="B171" s="101">
        <v>-32.549999999999997</v>
      </c>
    </row>
    <row r="172" spans="2:2">
      <c r="B172" s="101">
        <v>-30.55</v>
      </c>
    </row>
    <row r="173" spans="2:2">
      <c r="B173" s="101">
        <v>-24.77</v>
      </c>
    </row>
    <row r="174" spans="2:2">
      <c r="B174" s="101">
        <v>-30.33</v>
      </c>
    </row>
    <row r="175" spans="2:2">
      <c r="B175" s="101">
        <v>-27.48</v>
      </c>
    </row>
    <row r="176" spans="2:2">
      <c r="B176" s="101">
        <v>-1.86</v>
      </c>
    </row>
    <row r="177" spans="2:2">
      <c r="B177" s="101">
        <v>19.37</v>
      </c>
    </row>
    <row r="178" spans="2:2">
      <c r="B178" s="101">
        <v>24.61</v>
      </c>
    </row>
    <row r="179" spans="2:2">
      <c r="B179" s="101">
        <v>29.12</v>
      </c>
    </row>
    <row r="180" spans="2:2">
      <c r="B180" s="101">
        <v>28.65</v>
      </c>
    </row>
    <row r="181" spans="2:2">
      <c r="B181" s="101">
        <v>17.25</v>
      </c>
    </row>
    <row r="182" spans="2:2">
      <c r="B182" s="101">
        <v>-9.85</v>
      </c>
    </row>
    <row r="183" spans="2:2">
      <c r="B183" s="101">
        <v>-23.85</v>
      </c>
    </row>
    <row r="184" spans="2:2">
      <c r="B184" s="101">
        <v>-32.450000000000003</v>
      </c>
    </row>
    <row r="185" spans="2:2">
      <c r="B185" s="101">
        <v>-34.25</v>
      </c>
    </row>
    <row r="186" spans="2:2">
      <c r="B186" s="101">
        <v>-33.5</v>
      </c>
    </row>
    <row r="187" spans="2:2">
      <c r="B187" s="101">
        <v>-4.05</v>
      </c>
    </row>
    <row r="188" spans="2:2">
      <c r="B188" s="101">
        <v>33.270000000000003</v>
      </c>
    </row>
    <row r="189" spans="2:2">
      <c r="B189" s="101">
        <v>44.14</v>
      </c>
    </row>
    <row r="190" spans="2:2">
      <c r="B190" s="101">
        <v>36.549999999999997</v>
      </c>
    </row>
    <row r="191" spans="2:2">
      <c r="B191" s="101">
        <v>22.26</v>
      </c>
    </row>
    <row r="192" spans="2:2">
      <c r="B192" s="101">
        <v>0.46</v>
      </c>
    </row>
    <row r="193" spans="2:2">
      <c r="B193" s="101">
        <v>-12.35</v>
      </c>
    </row>
    <row r="194" spans="2:2">
      <c r="B194" s="101">
        <v>-7.44</v>
      </c>
    </row>
    <row r="195" spans="2:2">
      <c r="B195" s="101">
        <v>-18.12</v>
      </c>
    </row>
    <row r="196" spans="2:2">
      <c r="B196" s="101">
        <v>-19.399999999999999</v>
      </c>
    </row>
    <row r="197" spans="2:2">
      <c r="B197" s="101">
        <v>-25.27</v>
      </c>
    </row>
    <row r="198" spans="2:2">
      <c r="B198" s="101">
        <v>-24.81</v>
      </c>
    </row>
    <row r="199" spans="2:2">
      <c r="B199" s="101">
        <v>-7.44</v>
      </c>
    </row>
    <row r="200" spans="2:2">
      <c r="B200" s="101">
        <v>8.6</v>
      </c>
    </row>
    <row r="201" spans="2:2">
      <c r="B201" s="101">
        <v>29.51</v>
      </c>
    </row>
    <row r="202" spans="2:2">
      <c r="B202" s="101">
        <v>20.149999999999999</v>
      </c>
    </row>
    <row r="203" spans="2:2">
      <c r="B203" s="101">
        <v>28.27</v>
      </c>
    </row>
    <row r="204" spans="2:2">
      <c r="B204" s="101">
        <v>15.1</v>
      </c>
    </row>
    <row r="205" spans="2:2">
      <c r="B205" s="101">
        <v>11.85</v>
      </c>
    </row>
    <row r="206" spans="2:2">
      <c r="B206" s="101">
        <v>-13.95</v>
      </c>
    </row>
    <row r="207" spans="2:2">
      <c r="B207" s="101">
        <v>-26.26</v>
      </c>
    </row>
    <row r="208" spans="2:2">
      <c r="B208" s="101">
        <v>-32.92</v>
      </c>
    </row>
    <row r="209" spans="2:2">
      <c r="B209" s="101">
        <v>-36.81</v>
      </c>
    </row>
    <row r="210" spans="2:2">
      <c r="B210" s="101">
        <v>-29.98</v>
      </c>
    </row>
    <row r="211" spans="2:2">
      <c r="B211" s="101">
        <v>8.39</v>
      </c>
    </row>
    <row r="212" spans="2:2">
      <c r="B212" s="101">
        <v>17.41</v>
      </c>
    </row>
    <row r="213" spans="2:2">
      <c r="B213" s="101">
        <v>63.44</v>
      </c>
    </row>
    <row r="214" spans="2:2">
      <c r="B214" s="101">
        <v>39.94</v>
      </c>
    </row>
    <row r="215" spans="2:2">
      <c r="B215" s="101">
        <v>21.55</v>
      </c>
    </row>
    <row r="216" spans="2:2">
      <c r="B216" s="101">
        <v>-7.61</v>
      </c>
    </row>
    <row r="217" spans="2:2">
      <c r="B217" s="101">
        <v>-20.61</v>
      </c>
    </row>
    <row r="218" spans="2:2">
      <c r="B218" s="101">
        <v>-33.590000000000003</v>
      </c>
    </row>
    <row r="219" spans="2:2">
      <c r="B219" s="101">
        <v>-39.619999999999997</v>
      </c>
    </row>
    <row r="220" spans="2:2">
      <c r="B220" s="101">
        <v>-27.29</v>
      </c>
    </row>
    <row r="221" spans="2:2">
      <c r="B221" s="101">
        <v>2.85</v>
      </c>
    </row>
    <row r="222" spans="2:2">
      <c r="B222" s="101">
        <v>23.94</v>
      </c>
    </row>
    <row r="223" spans="2:2">
      <c r="B223" s="101">
        <v>30.4</v>
      </c>
    </row>
    <row r="224" spans="2:2">
      <c r="B224" s="101">
        <v>39.97</v>
      </c>
    </row>
    <row r="225" spans="2:2">
      <c r="B225" s="101">
        <v>26.81</v>
      </c>
    </row>
    <row r="226" spans="2:2">
      <c r="B226" s="101">
        <v>-4.1500000000000004</v>
      </c>
    </row>
    <row r="227" spans="2:2">
      <c r="B227" s="101">
        <v>-21.87</v>
      </c>
    </row>
    <row r="228" spans="2:2">
      <c r="B228" s="101">
        <v>-36.56</v>
      </c>
    </row>
    <row r="229" spans="2:2">
      <c r="B229" s="101">
        <v>-45.65</v>
      </c>
    </row>
    <row r="230" spans="2:2">
      <c r="B230" s="101">
        <v>-43.65</v>
      </c>
    </row>
    <row r="231" spans="2:2">
      <c r="B231" s="101">
        <v>-16.52</v>
      </c>
    </row>
    <row r="232" spans="2:2">
      <c r="B232" s="101">
        <v>26.01</v>
      </c>
    </row>
    <row r="233" spans="2:2">
      <c r="B233" s="101">
        <v>59.85</v>
      </c>
    </row>
    <row r="234" spans="2:2">
      <c r="B234" s="101">
        <v>54.58</v>
      </c>
    </row>
    <row r="235" spans="2:2">
      <c r="B235" s="101">
        <v>33.43</v>
      </c>
    </row>
    <row r="236" spans="2:2">
      <c r="B236" s="101">
        <v>10.199999999999999</v>
      </c>
    </row>
    <row r="237" spans="2:2">
      <c r="B237" s="101">
        <v>-15.24</v>
      </c>
    </row>
    <row r="238" spans="2:2">
      <c r="B238" s="101">
        <v>-38.67</v>
      </c>
    </row>
    <row r="239" spans="2:2">
      <c r="B239" s="101">
        <v>-54.96</v>
      </c>
    </row>
    <row r="240" spans="2:2">
      <c r="B240" s="101">
        <v>-63.95</v>
      </c>
    </row>
    <row r="241" spans="2:2">
      <c r="B241" s="101">
        <v>-39.9</v>
      </c>
    </row>
    <row r="242" spans="2:2">
      <c r="B242" s="101">
        <v>19.350000000000001</v>
      </c>
    </row>
    <row r="243" spans="2:2">
      <c r="B243" s="101">
        <v>79.81</v>
      </c>
    </row>
    <row r="244" spans="2:2">
      <c r="B244" s="101">
        <v>66.03</v>
      </c>
    </row>
    <row r="245" spans="2:2">
      <c r="B245" s="101">
        <v>65.510000000000005</v>
      </c>
    </row>
    <row r="246" spans="2:2">
      <c r="B246" s="101">
        <v>12.13</v>
      </c>
    </row>
    <row r="247" spans="2:2">
      <c r="B247" s="101">
        <v>-12.24</v>
      </c>
    </row>
    <row r="248" spans="2:2">
      <c r="B248" s="101">
        <v>-59.01</v>
      </c>
    </row>
    <row r="249" spans="2:2">
      <c r="B249" s="101">
        <v>-79.63</v>
      </c>
    </row>
    <row r="250" spans="2:2">
      <c r="B250" s="101">
        <v>-91.19</v>
      </c>
    </row>
    <row r="251" spans="2:2">
      <c r="B251" s="101">
        <v>-55.55</v>
      </c>
    </row>
    <row r="252" spans="2:2">
      <c r="B252" s="101">
        <v>50.87</v>
      </c>
    </row>
    <row r="253" spans="2:2">
      <c r="B253" s="101">
        <v>102.26</v>
      </c>
    </row>
    <row r="254" spans="2:2">
      <c r="B254" s="101">
        <v>97.19</v>
      </c>
    </row>
    <row r="255" spans="2:2">
      <c r="B255" s="101">
        <v>71.73</v>
      </c>
    </row>
    <row r="256" spans="2:2">
      <c r="B256" s="101">
        <v>24.05</v>
      </c>
    </row>
    <row r="257" spans="2:2">
      <c r="B257" s="101">
        <v>-35.159999999999997</v>
      </c>
    </row>
    <row r="258" spans="2:2">
      <c r="B258" s="101">
        <v>-47.11</v>
      </c>
    </row>
    <row r="259" spans="2:2">
      <c r="B259" s="101">
        <v>-49.15</v>
      </c>
    </row>
    <row r="260" spans="2:2">
      <c r="B260" s="101">
        <v>-59.64</v>
      </c>
    </row>
    <row r="261" spans="2:2">
      <c r="B261" s="101">
        <v>-49.78</v>
      </c>
    </row>
    <row r="262" spans="2:2">
      <c r="B262" s="101">
        <v>-13.73</v>
      </c>
    </row>
    <row r="263" spans="2:2">
      <c r="B263" s="101">
        <v>31.71</v>
      </c>
    </row>
    <row r="264" spans="2:2">
      <c r="B264" s="101">
        <v>43.77</v>
      </c>
    </row>
    <row r="265" spans="2:2">
      <c r="B265" s="101">
        <v>42.77</v>
      </c>
    </row>
    <row r="266" spans="2:2">
      <c r="B266" s="101">
        <v>41.29</v>
      </c>
    </row>
    <row r="267" spans="2:2">
      <c r="B267" s="101">
        <v>3.62</v>
      </c>
    </row>
    <row r="268" spans="2:2">
      <c r="B268" s="101">
        <v>7.69</v>
      </c>
    </row>
    <row r="269" spans="2:2">
      <c r="B269" s="101">
        <v>-23.09</v>
      </c>
    </row>
    <row r="270" spans="2:2">
      <c r="B270" s="101">
        <v>-31.09</v>
      </c>
    </row>
    <row r="271" spans="2:2">
      <c r="B271" s="101">
        <v>-54.55</v>
      </c>
    </row>
    <row r="272" spans="2:2">
      <c r="B272" s="101">
        <v>-60.72</v>
      </c>
    </row>
    <row r="273" spans="2:2">
      <c r="B273" s="101">
        <v>-50.3</v>
      </c>
    </row>
    <row r="274" spans="2:2">
      <c r="B274" s="101">
        <v>14.91</v>
      </c>
    </row>
    <row r="275" spans="2:2">
      <c r="B275" s="101">
        <v>77.09</v>
      </c>
    </row>
    <row r="276" spans="2:2">
      <c r="B276" s="101">
        <v>77.8</v>
      </c>
    </row>
    <row r="277" spans="2:2">
      <c r="B277" s="101">
        <v>63.79</v>
      </c>
    </row>
    <row r="278" spans="2:2">
      <c r="B278" s="101">
        <v>37.76</v>
      </c>
    </row>
    <row r="279" spans="2:2">
      <c r="B279" s="101">
        <v>-18.149999999999999</v>
      </c>
    </row>
    <row r="280" spans="2:2">
      <c r="B280" s="101">
        <v>-44.76</v>
      </c>
    </row>
    <row r="281" spans="2:2">
      <c r="B281" s="101">
        <v>-71.599999999999994</v>
      </c>
    </row>
    <row r="282" spans="2:2">
      <c r="B282" s="101">
        <v>-75.290000000000006</v>
      </c>
    </row>
    <row r="283" spans="2:2">
      <c r="B283" s="101">
        <v>-55.1</v>
      </c>
    </row>
    <row r="284" spans="2:2">
      <c r="B284" s="101">
        <v>21.27</v>
      </c>
    </row>
    <row r="285" spans="2:2">
      <c r="B285" s="101">
        <v>82.01</v>
      </c>
    </row>
    <row r="286" spans="2:2">
      <c r="B286" s="101">
        <v>69.59</v>
      </c>
    </row>
    <row r="287" spans="2:2">
      <c r="B287" s="101">
        <v>73.540000000000006</v>
      </c>
    </row>
    <row r="288" spans="2:2">
      <c r="B288" s="101">
        <v>21.4</v>
      </c>
    </row>
    <row r="289" spans="2:2">
      <c r="B289" s="101">
        <v>-21.47</v>
      </c>
    </row>
    <row r="290" spans="2:2">
      <c r="B290" s="101">
        <v>-45.55</v>
      </c>
    </row>
    <row r="291" spans="2:2">
      <c r="B291" s="101">
        <v>-54.49</v>
      </c>
    </row>
    <row r="292" spans="2:2">
      <c r="B292" s="101">
        <v>-60.52</v>
      </c>
    </row>
    <row r="293" spans="2:2">
      <c r="B293" s="101">
        <v>-43.83</v>
      </c>
    </row>
    <row r="294" spans="2:2">
      <c r="B294" s="101">
        <v>1.75</v>
      </c>
    </row>
    <row r="295" spans="2:2">
      <c r="B295" s="101">
        <v>32.049999999999997</v>
      </c>
    </row>
    <row r="296" spans="2:2">
      <c r="B296" s="101">
        <v>58.35</v>
      </c>
    </row>
    <row r="297" spans="2:2">
      <c r="B297" s="101">
        <v>49.96</v>
      </c>
    </row>
    <row r="298" spans="2:2">
      <c r="B298" s="101">
        <v>43.06</v>
      </c>
    </row>
    <row r="299" spans="2:2">
      <c r="B299" s="101">
        <v>4.45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1"/>
  <sheetViews>
    <sheetView workbookViewId="0"/>
  </sheetViews>
  <sheetFormatPr defaultRowHeight="12.75"/>
  <cols>
    <col min="1" max="1" width="4.85546875" style="28" customWidth="1"/>
    <col min="2" max="2" width="102.85546875" style="28" customWidth="1"/>
    <col min="3" max="3" width="9.140625" style="28"/>
  </cols>
  <sheetData>
    <row r="1" spans="2:2" ht="30">
      <c r="B1" s="102" t="s">
        <v>236</v>
      </c>
    </row>
    <row r="51" spans="2:2" ht="30">
      <c r="B51" s="102" t="s">
        <v>237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Documentation</vt:lpstr>
      <vt:lpstr>1610_to_1715</vt:lpstr>
      <vt:lpstr>Statistics</vt:lpstr>
      <vt:lpstr>Input_Data</vt:lpstr>
      <vt:lpstr>Periodograms</vt:lpstr>
      <vt:lpstr>SS_Numbers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2009-04-01T23:33:20Z</dcterms:created>
  <dcterms:modified xsi:type="dcterms:W3CDTF">2010-10-04T06:59:36Z</dcterms:modified>
</cp:coreProperties>
</file>